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8920" windowHeight="15840" activeTab="3"/>
  </bookViews>
  <sheets>
    <sheet name="Pokyny pro vyplnění" sheetId="11" r:id="rId1"/>
    <sheet name="Stavba" sheetId="1" r:id="rId2"/>
    <sheet name="VzorPolozky" sheetId="10" state="hidden" r:id="rId3"/>
    <sheet name="01 0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'01 001 Pol'!$A$1:$X$95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6" i="1" l="1"/>
  <c r="I55" i="1"/>
  <c r="I53" i="1"/>
  <c r="I52" i="1"/>
  <c r="I51" i="1"/>
  <c r="I50" i="1"/>
  <c r="I49" i="1"/>
  <c r="G9" i="12"/>
  <c r="G8" i="12" s="1"/>
  <c r="I9" i="12"/>
  <c r="I8" i="12" s="1"/>
  <c r="K9" i="12"/>
  <c r="K8" i="12" s="1"/>
  <c r="M9" i="12"/>
  <c r="M8" i="12" s="1"/>
  <c r="O9" i="12"/>
  <c r="O8" i="12" s="1"/>
  <c r="Q9" i="12"/>
  <c r="Q8" i="12" s="1"/>
  <c r="V9" i="12"/>
  <c r="V8" i="12" s="1"/>
  <c r="G11" i="12"/>
  <c r="I11" i="12"/>
  <c r="G12" i="12"/>
  <c r="M12" i="12" s="1"/>
  <c r="M11" i="12" s="1"/>
  <c r="I12" i="12"/>
  <c r="K12" i="12"/>
  <c r="K11" i="12" s="1"/>
  <c r="O12" i="12"/>
  <c r="O11" i="12" s="1"/>
  <c r="Q12" i="12"/>
  <c r="Q11" i="12" s="1"/>
  <c r="V12" i="12"/>
  <c r="V11" i="12" s="1"/>
  <c r="G23" i="12"/>
  <c r="I23" i="12"/>
  <c r="K23" i="12"/>
  <c r="M23" i="12"/>
  <c r="O23" i="12"/>
  <c r="Q23" i="12"/>
  <c r="V23" i="12"/>
  <c r="G29" i="12"/>
  <c r="M29" i="12" s="1"/>
  <c r="I29" i="12"/>
  <c r="K29" i="12"/>
  <c r="O29" i="12"/>
  <c r="Q29" i="12"/>
  <c r="V29" i="12"/>
  <c r="G32" i="12"/>
  <c r="I32" i="12"/>
  <c r="K32" i="12"/>
  <c r="M32" i="12"/>
  <c r="O32" i="12"/>
  <c r="Q32" i="12"/>
  <c r="V32" i="12"/>
  <c r="G33" i="12"/>
  <c r="I33" i="12"/>
  <c r="K33" i="12"/>
  <c r="M33" i="12"/>
  <c r="O33" i="12"/>
  <c r="Q33" i="12"/>
  <c r="V33" i="12"/>
  <c r="G36" i="12"/>
  <c r="I36" i="12"/>
  <c r="K36" i="12"/>
  <c r="M36" i="12"/>
  <c r="O36" i="12"/>
  <c r="Q36" i="12"/>
  <c r="V36" i="12"/>
  <c r="G38" i="12"/>
  <c r="G39" i="12"/>
  <c r="I39" i="12"/>
  <c r="I38" i="12" s="1"/>
  <c r="K39" i="12"/>
  <c r="K38" i="12" s="1"/>
  <c r="M39" i="12"/>
  <c r="O39" i="12"/>
  <c r="O38" i="12" s="1"/>
  <c r="Q39" i="12"/>
  <c r="Q38" i="12" s="1"/>
  <c r="V39" i="12"/>
  <c r="V38" i="12" s="1"/>
  <c r="G42" i="12"/>
  <c r="M42" i="12" s="1"/>
  <c r="I42" i="12"/>
  <c r="K42" i="12"/>
  <c r="O42" i="12"/>
  <c r="Q42" i="12"/>
  <c r="V42" i="12"/>
  <c r="G53" i="12"/>
  <c r="I53" i="12"/>
  <c r="K53" i="12"/>
  <c r="M53" i="12"/>
  <c r="O53" i="12"/>
  <c r="Q53" i="12"/>
  <c r="V53" i="12"/>
  <c r="G55" i="12"/>
  <c r="I55" i="12"/>
  <c r="K55" i="12"/>
  <c r="M55" i="12"/>
  <c r="O55" i="12"/>
  <c r="G56" i="12"/>
  <c r="I56" i="12"/>
  <c r="K56" i="12"/>
  <c r="M56" i="12"/>
  <c r="O56" i="12"/>
  <c r="Q56" i="12"/>
  <c r="Q55" i="12" s="1"/>
  <c r="V56" i="12"/>
  <c r="V55" i="12" s="1"/>
  <c r="K60" i="12"/>
  <c r="O60" i="12"/>
  <c r="Q60" i="12"/>
  <c r="V60" i="12"/>
  <c r="G61" i="12"/>
  <c r="I61" i="12"/>
  <c r="K61" i="12"/>
  <c r="M61" i="12"/>
  <c r="O61" i="12"/>
  <c r="Q61" i="12"/>
  <c r="V61" i="12"/>
  <c r="G63" i="12"/>
  <c r="I63" i="12"/>
  <c r="K63" i="12"/>
  <c r="M63" i="12"/>
  <c r="O63" i="12"/>
  <c r="Q63" i="12"/>
  <c r="V63" i="12"/>
  <c r="G67" i="12"/>
  <c r="M67" i="12" s="1"/>
  <c r="I67" i="12"/>
  <c r="I60" i="12" s="1"/>
  <c r="K67" i="12"/>
  <c r="O67" i="12"/>
  <c r="Q67" i="12"/>
  <c r="V67" i="12"/>
  <c r="G69" i="12"/>
  <c r="M69" i="12" s="1"/>
  <c r="I69" i="12"/>
  <c r="K69" i="12"/>
  <c r="O69" i="12"/>
  <c r="Q69" i="12"/>
  <c r="V69" i="12"/>
  <c r="G70" i="12"/>
  <c r="I54" i="1" s="1"/>
  <c r="G71" i="12"/>
  <c r="M71" i="12" s="1"/>
  <c r="M70" i="12" s="1"/>
  <c r="I71" i="12"/>
  <c r="I70" i="12" s="1"/>
  <c r="K71" i="12"/>
  <c r="K70" i="12" s="1"/>
  <c r="O71" i="12"/>
  <c r="O70" i="12" s="1"/>
  <c r="Q71" i="12"/>
  <c r="Q70" i="12" s="1"/>
  <c r="V71" i="12"/>
  <c r="V70" i="12" s="1"/>
  <c r="Q72" i="12"/>
  <c r="G73" i="12"/>
  <c r="I73" i="12"/>
  <c r="K73" i="12"/>
  <c r="M73" i="12"/>
  <c r="O73" i="12"/>
  <c r="Q73" i="12"/>
  <c r="V73" i="12"/>
  <c r="V72" i="12" s="1"/>
  <c r="G74" i="12"/>
  <c r="I74" i="12"/>
  <c r="K74" i="12"/>
  <c r="M74" i="12"/>
  <c r="O74" i="12"/>
  <c r="Q74" i="12"/>
  <c r="V74" i="12"/>
  <c r="G75" i="12"/>
  <c r="M75" i="12" s="1"/>
  <c r="M72" i="12" s="1"/>
  <c r="I75" i="12"/>
  <c r="K75" i="12"/>
  <c r="O75" i="12"/>
  <c r="Q75" i="12"/>
  <c r="V75" i="12"/>
  <c r="G76" i="12"/>
  <c r="I76" i="12"/>
  <c r="K76" i="12"/>
  <c r="M76" i="12"/>
  <c r="O76" i="12"/>
  <c r="Q76" i="12"/>
  <c r="V76" i="12"/>
  <c r="G77" i="12"/>
  <c r="M77" i="12" s="1"/>
  <c r="I77" i="12"/>
  <c r="I72" i="12" s="1"/>
  <c r="K77" i="12"/>
  <c r="K72" i="12" s="1"/>
  <c r="O77" i="12"/>
  <c r="Q77" i="12"/>
  <c r="V77" i="12"/>
  <c r="G78" i="12"/>
  <c r="I78" i="12"/>
  <c r="K78" i="12"/>
  <c r="M78" i="12"/>
  <c r="O78" i="12"/>
  <c r="Q78" i="12"/>
  <c r="V78" i="12"/>
  <c r="G79" i="12"/>
  <c r="I79" i="12"/>
  <c r="K79" i="12"/>
  <c r="M79" i="12"/>
  <c r="O79" i="12"/>
  <c r="O72" i="12" s="1"/>
  <c r="Q79" i="12"/>
  <c r="V79" i="12"/>
  <c r="G80" i="12"/>
  <c r="G81" i="12"/>
  <c r="I81" i="12"/>
  <c r="I80" i="12" s="1"/>
  <c r="K81" i="12"/>
  <c r="K80" i="12" s="1"/>
  <c r="M81" i="12"/>
  <c r="M80" i="12" s="1"/>
  <c r="O81" i="12"/>
  <c r="O80" i="12" s="1"/>
  <c r="Q81" i="12"/>
  <c r="Q80" i="12" s="1"/>
  <c r="V81" i="12"/>
  <c r="V80" i="12" s="1"/>
  <c r="G82" i="12"/>
  <c r="I82" i="12"/>
  <c r="K82" i="12"/>
  <c r="M82" i="12"/>
  <c r="O82" i="12"/>
  <c r="Q82" i="12"/>
  <c r="V82" i="12"/>
  <c r="G83" i="12"/>
  <c r="I83" i="12"/>
  <c r="K83" i="12"/>
  <c r="M83" i="12"/>
  <c r="O83" i="12"/>
  <c r="Q83" i="12"/>
  <c r="V83" i="12"/>
  <c r="AE85" i="12"/>
  <c r="F40" i="1" s="1"/>
  <c r="AF85" i="12"/>
  <c r="G41" i="1" s="1"/>
  <c r="I20" i="1"/>
  <c r="I19" i="1"/>
  <c r="I18" i="1"/>
  <c r="I17" i="1"/>
  <c r="I16" i="1" l="1"/>
  <c r="I57" i="1"/>
  <c r="J54" i="1" s="1"/>
  <c r="G39" i="1"/>
  <c r="G42" i="1" s="1"/>
  <c r="G25" i="1" s="1"/>
  <c r="A25" i="1" s="1"/>
  <c r="A26" i="1" s="1"/>
  <c r="G40" i="1"/>
  <c r="H40" i="1" s="1"/>
  <c r="I40" i="1" s="1"/>
  <c r="F41" i="1"/>
  <c r="H41" i="1" s="1"/>
  <c r="I41" i="1" s="1"/>
  <c r="G85" i="12"/>
  <c r="F39" i="1"/>
  <c r="J56" i="1"/>
  <c r="J49" i="1"/>
  <c r="J50" i="1"/>
  <c r="J55" i="1"/>
  <c r="J51" i="1"/>
  <c r="J52" i="1"/>
  <c r="J53" i="1"/>
  <c r="G26" i="1"/>
  <c r="M38" i="12"/>
  <c r="M60" i="12"/>
  <c r="G60" i="12"/>
  <c r="G72" i="12"/>
  <c r="I21" i="1"/>
  <c r="J28" i="1"/>
  <c r="J26" i="1"/>
  <c r="G38" i="1"/>
  <c r="F38" i="1"/>
  <c r="J23" i="1"/>
  <c r="J24" i="1"/>
  <c r="J25" i="1"/>
  <c r="J27" i="1"/>
  <c r="E24" i="1"/>
  <c r="E26" i="1"/>
  <c r="F42" i="1" l="1"/>
  <c r="H39" i="1"/>
  <c r="J57" i="1"/>
  <c r="I39" i="1" l="1"/>
  <c r="I42" i="1" s="1"/>
  <c r="H42" i="1"/>
  <c r="G28" i="1"/>
  <c r="G23" i="1"/>
  <c r="A23" i="1" s="1"/>
  <c r="A24" i="1" s="1"/>
  <c r="G24" i="1" l="1"/>
  <c r="A27" i="1" s="1"/>
  <c r="J41" i="1"/>
  <c r="J40" i="1"/>
  <c r="J39" i="1"/>
  <c r="J42" i="1" s="1"/>
  <c r="G29" i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Manda Libor, DiS.</author>
  </authors>
  <commentList>
    <comment ref="S6" author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<sst xmlns="http://schemas.openxmlformats.org/spreadsheetml/2006/main" count="450" uniqueCount="226">
  <si>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</si>
  <si>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</si>
  <si>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</si>
  <si>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</si>
  <si>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</si>
  <si>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</si>
  <si>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</si>
  <si>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</si>
  <si>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</si>
  <si>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</si>
  <si>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</si>
  <si>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</si>
  <si>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</si>
  <si>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</si>
  <si>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</si>
  <si>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</si>
  <si>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</si>
  <si>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</si>
  <si>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</si>
  <si>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</si>
  <si>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</si>
  <si>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</si>
  <si>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</si>
  <si>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</si>
  <si>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</si>
  <si>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</si>
  <si>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</si>
  <si>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</si>
  <si>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</si>
  <si>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</si>
  <si>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</si>
  <si>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</si>
  <si>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</si>
  <si>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</si>
  <si>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</si>
  <si>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</si>
  <si>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</si>
  <si>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</si>
  <si>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</si>
  <si>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</si>
  <si>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</si>
  <si>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</si>
  <si>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</si>
  <si>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001</t>
  </si>
  <si>
    <t>Oprava městských hradeb (ul. Seichertova a Pod Valy)</t>
  </si>
  <si>
    <t>01</t>
  </si>
  <si>
    <t>SO 01</t>
  </si>
  <si>
    <t>Objekt:</t>
  </si>
  <si>
    <t>Rozpočet:</t>
  </si>
  <si>
    <t>006</t>
  </si>
  <si>
    <t>Oprava městských hradeb - úsek 3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</si>
  <si>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</si>
  <si>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</si>
  <si>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</si>
  <si>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</si>
  <si>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</si>
  <si>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</si>
  <si>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</si>
  <si>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</si>
  <si>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</si>
  <si>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62</t>
  </si>
  <si>
    <t>Úpravy povrchů vnější</t>
  </si>
  <si>
    <t>94</t>
  </si>
  <si>
    <t>Lešení a stavební výtahy</t>
  </si>
  <si>
    <t>96</t>
  </si>
  <si>
    <t>Bourání konstrukcí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</si>
  <si>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</si>
  <si>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</si>
  <si>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</si>
  <si>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</si>
  <si>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</si>
  <si>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</si>
  <si>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</si>
  <si>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</si>
  <si>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</si>
  <si>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</si>
  <si>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</si>
  <si>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</si>
  <si>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</si>
  <si>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</si>
  <si>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</si>
  <si>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</si>
  <si>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</si>
  <si>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</si>
  <si>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</si>
  <si>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</si>
  <si>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</si>
  <si>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</si>
  <si>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</si>
  <si>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</si>
  <si>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</si>
  <si>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</si>
  <si>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</si>
  <si>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</si>
  <si>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</si>
  <si>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</si>
  <si>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</si>
  <si>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</si>
  <si>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</si>
  <si>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</si>
  <si>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111201101R00</t>
  </si>
  <si>
    <t>Odstranění křovin i s kořeny na ploše do 1000 m2</t>
  </si>
  <si>
    <t>m2</t>
  </si>
  <si>
    <t>RTS 19/ I</t>
  </si>
  <si>
    <t>Kalkul</t>
  </si>
  <si>
    <t>Práce</t>
  </si>
  <si>
    <t>POL1_</t>
  </si>
  <si>
    <t>popínavé rostliny : 14</t>
  </si>
  <si>
    <t>VV</t>
  </si>
  <si>
    <t>311211124R00</t>
  </si>
  <si>
    <t>Zdivo nadzákladové z lomového kamene na MC 10</t>
  </si>
  <si>
    <t>m3</t>
  </si>
  <si>
    <t>Východní část 1 : 1,13</t>
  </si>
  <si>
    <t>Východní část 2 : 0,96</t>
  </si>
  <si>
    <t>Střední část : 0</t>
  </si>
  <si>
    <t>Severozápadní část : 0</t>
  </si>
  <si>
    <t>Pohled A1 : 0</t>
  </si>
  <si>
    <t>Pohled A2 : 0,14</t>
  </si>
  <si>
    <t>Pohled A3 : 0</t>
  </si>
  <si>
    <t>Pohled B1 : 0,5</t>
  </si>
  <si>
    <t>Pohled C1 : 0,04</t>
  </si>
  <si>
    <t>zpětné osazení zdiva po odbourání : 1,85</t>
  </si>
  <si>
    <t>327361000.NC</t>
  </si>
  <si>
    <t>Osazení závítových tyčí DN 10 mm</t>
  </si>
  <si>
    <t>t</t>
  </si>
  <si>
    <t>Vlastní</t>
  </si>
  <si>
    <t>- Osazení závitové tyče do zdiva na HILTI HVU</t>
  </si>
  <si>
    <t>POP</t>
  </si>
  <si>
    <t>- Odřezání závitové tyče 10mm dovnitř zdiva</t>
  </si>
  <si>
    <t>Závitová tyč DN 5mm, délka 1,0m : 32*0,17/1000</t>
  </si>
  <si>
    <t>Závitová tyč DN 5mm, délka 0,5m : 5*(0,17*0,5)/1000</t>
  </si>
  <si>
    <t>Závitová tyč HILTI HAS DN 10, délky 0,5m : 27*0,5/1000</t>
  </si>
  <si>
    <t>327361001.NC</t>
  </si>
  <si>
    <t>Vložení závítových tyčí DN 5 mm</t>
  </si>
  <si>
    <t>m</t>
  </si>
  <si>
    <t>Indiv</t>
  </si>
  <si>
    <t>- Osazení závitové tyče do drážky ve zdivu</t>
  </si>
  <si>
    <t>- Zalití maltou Montafix 5M</t>
  </si>
  <si>
    <t>31171801.BR</t>
  </si>
  <si>
    <t>Kapsle HILTI HVU (HUV2) délky 240 pro M10</t>
  </si>
  <si>
    <t>kus</t>
  </si>
  <si>
    <t>Specifikace</t>
  </si>
  <si>
    <t>POL3_</t>
  </si>
  <si>
    <t>31179103R</t>
  </si>
  <si>
    <t>Tyč závitová M5, kvalita oceli S235 Pozink</t>
  </si>
  <si>
    <t>SPCM</t>
  </si>
  <si>
    <t>Závitová tyč DN 5mm, délka 1,0m : 32</t>
  </si>
  <si>
    <t>Závitová tyč DN 5mm, délka 0,5m : 5</t>
  </si>
  <si>
    <t>31179106R</t>
  </si>
  <si>
    <t>Tyč závitová M10, kvalita oceli S235 Pozink</t>
  </si>
  <si>
    <t>Závitová tyč HILTI HAS DN 10, délky 0,5m : 27</t>
  </si>
  <si>
    <t>620401161R00</t>
  </si>
  <si>
    <t>Nátěr hydrofobizační Hasit PP 405 Hydrophob 1x</t>
  </si>
  <si>
    <t>viz PD výkaz materiálu str. 2</t>
  </si>
  <si>
    <t>Hydrofobizace koruny v ploše : 184</t>
  </si>
  <si>
    <t>627458111R00</t>
  </si>
  <si>
    <t>Spárování do hl. 70 mm MVC zdí z lomového kamene</t>
  </si>
  <si>
    <t>Východní část 1 : 35</t>
  </si>
  <si>
    <t>Východní část 2 : 25,5</t>
  </si>
  <si>
    <t>Střední část : 10,56</t>
  </si>
  <si>
    <t>Severozápadní část : 0,03</t>
  </si>
  <si>
    <t>Pohled A1 : 2,3</t>
  </si>
  <si>
    <t>Pohled A2 : 1,1</t>
  </si>
  <si>
    <t>Pohled A3 : 1,3</t>
  </si>
  <si>
    <t>Pohled B1 : 2,17</t>
  </si>
  <si>
    <t>Pohled C1 : 1,9</t>
  </si>
  <si>
    <t>zpětné osazení zdiva : 5,2</t>
  </si>
  <si>
    <t>624601100.NC0</t>
  </si>
  <si>
    <t>Oprava trhlin mVCP 2 x 2 cm</t>
  </si>
  <si>
    <t>zalití vápenocementovou maltou</t>
  </si>
  <si>
    <t>941955002R00</t>
  </si>
  <si>
    <t>Lešení lehké pomocné, výška podlahy do 1,9 m</t>
  </si>
  <si>
    <t>výkres D02 : 2*3</t>
  </si>
  <si>
    <t>výkres D04 : 20*3+15*3</t>
  </si>
  <si>
    <t>výkres D05 : 2*3</t>
  </si>
  <si>
    <t>962022391R00</t>
  </si>
  <si>
    <t>Bourání zdiva nadzákladového kamenného na MVC</t>
  </si>
  <si>
    <t>Rozebrání uvolněného kamenného zdiva : 1,85</t>
  </si>
  <si>
    <t>974029121R00</t>
  </si>
  <si>
    <t>Vyfrézování vodorovných drážek ve zdivu kamenném</t>
  </si>
  <si>
    <t>drážka 20x30 pro trhliny v koruně D06 : 12*2</t>
  </si>
  <si>
    <t>drážka 15x30 pro trhliny v koruně D06 : 18</t>
  </si>
  <si>
    <t>drážka 8x30 pro výstuž DN 5mm : 37</t>
  </si>
  <si>
    <t>971030000.NC</t>
  </si>
  <si>
    <t>Vyvrtání děr DN 12mm do zdiva kamenného. hl. 0,5m</t>
  </si>
  <si>
    <t>ks</t>
  </si>
  <si>
    <t>pro osazení závitové tyče HILTI HAS DN 10mm</t>
  </si>
  <si>
    <t>979022012.NC</t>
  </si>
  <si>
    <t>Očištění kamenného zdiva pro další použití od hliněné malty</t>
  </si>
  <si>
    <t>999281108R00</t>
  </si>
  <si>
    <t>Přesun hmot pro opravy a údržbu do výšky 12 m</t>
  </si>
  <si>
    <t>Přesun hmot</t>
  </si>
  <si>
    <t>POL7_</t>
  </si>
  <si>
    <t>979011111R00</t>
  </si>
  <si>
    <t>Svislá doprava suti a vybour. hmot za 2.NP a 1.PP</t>
  </si>
  <si>
    <t>Přesun suti</t>
  </si>
  <si>
    <t>POL8_</t>
  </si>
  <si>
    <t>979011211R00</t>
  </si>
  <si>
    <t>Svislá doprava suti a vybour. hmot za 2.NP nošením</t>
  </si>
  <si>
    <t>979011219R00</t>
  </si>
  <si>
    <t>Přípl.k svislé dopr.suti za každé další 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</si>
  <si>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</si>
  <si>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</si>
  <si>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</si>
  <si>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</si>
  <si>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</si>
  <si>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</si>
  <si>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979990001R00</t>
  </si>
  <si>
    <t>Poplatek za skládku stavební suti</t>
  </si>
  <si>
    <t>005121 R</t>
  </si>
  <si>
    <t>Zařízení staveniště</t>
  </si>
  <si>
    <t>Soubor</t>
  </si>
  <si>
    <t>VRN</t>
  </si>
  <si>
    <t>POL99_8</t>
  </si>
  <si>
    <t>005121030R</t>
  </si>
  <si>
    <t>Odstranění zařízení staveniště</t>
  </si>
  <si>
    <t>005124010R</t>
  </si>
  <si>
    <t>Koordinační činnost</t>
  </si>
  <si>
    <t>SUM</t>
  </si>
  <si>
    <t>Poznámky uchazeče k zadání</t>
  </si>
  <si>
    <t>POPUZIV</t>
  </si>
  <si>
    <t>END</t>
  </si>
  <si>
    <t>město Uherský Brod</t>
  </si>
  <si>
    <t>Masarykovo nám. 100</t>
  </si>
  <si>
    <t>688 01 Uherský Brod</t>
  </si>
  <si>
    <t>00291463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</si>
</sst>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color indexed="81"/>
      <name val="Tahoma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0" borderId="0" xfId="0" applyNumberFormat="1" applyFont="1" applyAlignment="1">
      <alignment horizontal="left" vertical="center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2" fillId="3" borderId="7" xfId="0" applyNumberFormat="1" applyFont="1" applyFill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v-app0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9" t="s">
        <v>41</v>
      </c>
      <c r="B2" s="189"/>
      <c r="C2" s="189"/>
      <c r="D2" s="189"/>
      <c r="E2" s="189"/>
      <c r="F2" s="189"/>
      <c r="G2" s="189"/>
    </row>
  </sheetData>
  <sheetProtection password="DCC5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opLeftCell="B1" zoomScaleNormal="100" zoomScaleSheetLayoutView="75" workbookViewId="0">
      <selection activeCell="I6" sqref="I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5" t="s">
        <v>4</v>
      </c>
      <c r="C1" s="226"/>
      <c r="D1" s="226"/>
      <c r="E1" s="226"/>
      <c r="F1" s="226"/>
      <c r="G1" s="226"/>
      <c r="H1" s="226"/>
      <c r="I1" s="226"/>
      <c r="J1" s="227"/>
    </row>
    <row r="2" spans="1:15" ht="36" customHeight="1" x14ac:dyDescent="0.2">
      <c r="A2" s="2"/>
      <c r="B2" s="77" t="s">
        <v>24</v>
      </c>
      <c r="C2" s="78"/>
      <c r="D2" s="79" t="s">
        <v>49</v>
      </c>
      <c r="E2" s="231" t="s">
        <v>50</v>
      </c>
      <c r="F2" s="232"/>
      <c r="G2" s="232"/>
      <c r="H2" s="232"/>
      <c r="I2" s="232"/>
      <c r="J2" s="233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34" t="s">
        <v>46</v>
      </c>
      <c r="F3" s="235"/>
      <c r="G3" s="235"/>
      <c r="H3" s="235"/>
      <c r="I3" s="235"/>
      <c r="J3" s="236"/>
    </row>
    <row r="4" spans="1:15" ht="23.25" customHeight="1" x14ac:dyDescent="0.2">
      <c r="A4" s="76">
        <v>465</v>
      </c>
      <c r="B4" s="82" t="s">
        <v>48</v>
      </c>
      <c r="C4" s="83"/>
      <c r="D4" s="84" t="s">
        <v>43</v>
      </c>
      <c r="E4" s="216" t="s">
        <v>44</v>
      </c>
      <c r="F4" s="217"/>
      <c r="G4" s="217"/>
      <c r="H4" s="217"/>
      <c r="I4" s="217"/>
      <c r="J4" s="218"/>
    </row>
    <row r="5" spans="1:15" ht="24" customHeight="1" x14ac:dyDescent="0.2">
      <c r="A5" s="2"/>
      <c r="B5" s="31" t="s">
        <v>23</v>
      </c>
      <c r="D5" s="221" t="s">
        <v>222</v>
      </c>
      <c r="E5" s="222"/>
      <c r="F5" s="222"/>
      <c r="G5" s="222"/>
      <c r="H5" s="18" t="s">
        <v>42</v>
      </c>
      <c r="I5" s="188" t="s">
        <v>225</v>
      </c>
      <c r="J5" s="8"/>
    </row>
    <row r="6" spans="1:15" ht="15.75" customHeight="1" x14ac:dyDescent="0.2">
      <c r="A6" s="2"/>
      <c r="B6" s="28"/>
      <c r="C6" s="55"/>
      <c r="D6" s="223" t="s">
        <v>223</v>
      </c>
      <c r="E6" s="224"/>
      <c r="F6" s="224"/>
      <c r="G6" s="22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192" t="s">
        <v>224</v>
      </c>
      <c r="E7" s="193"/>
      <c r="F7" s="193"/>
      <c r="G7" s="193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38"/>
      <c r="E11" s="238"/>
      <c r="F11" s="238"/>
      <c r="G11" s="238"/>
      <c r="H11" s="18" t="s">
        <v>42</v>
      </c>
      <c r="I11" s="86"/>
      <c r="J11" s="8"/>
    </row>
    <row r="12" spans="1:15" ht="15.75" customHeight="1" x14ac:dyDescent="0.2">
      <c r="A12" s="2"/>
      <c r="B12" s="28"/>
      <c r="C12" s="55"/>
      <c r="D12" s="215"/>
      <c r="E12" s="215"/>
      <c r="F12" s="215"/>
      <c r="G12" s="215"/>
      <c r="H12" s="18" t="s">
        <v>36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19"/>
      <c r="F13" s="220"/>
      <c r="G13" s="220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37"/>
      <c r="F15" s="237"/>
      <c r="G15" s="239"/>
      <c r="H15" s="239"/>
      <c r="I15" s="239" t="s">
        <v>31</v>
      </c>
      <c r="J15" s="240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05"/>
      <c r="F16" s="212"/>
      <c r="G16" s="205"/>
      <c r="H16" s="212"/>
      <c r="I16" s="205">
        <f>SUMIF(F49:F56,A16,I49:I56)+SUMIF(F49:F56,"PSU",I49:I56)</f>
        <v>0</v>
      </c>
      <c r="J16" s="206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05"/>
      <c r="F17" s="212"/>
      <c r="G17" s="205"/>
      <c r="H17" s="212"/>
      <c r="I17" s="205">
        <f>SUMIF(F49:F56,A17,I49:I56)</f>
        <v>0</v>
      </c>
      <c r="J17" s="206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05"/>
      <c r="F18" s="212"/>
      <c r="G18" s="205"/>
      <c r="H18" s="212"/>
      <c r="I18" s="205">
        <f>SUMIF(F49:F56,A18,I49:I56)</f>
        <v>0</v>
      </c>
      <c r="J18" s="206"/>
    </row>
    <row r="19" spans="1:10" ht="23.25" customHeight="1" x14ac:dyDescent="0.2">
      <c r="A19" s="139" t="s">
        <v>71</v>
      </c>
      <c r="B19" s="38" t="s">
        <v>29</v>
      </c>
      <c r="C19" s="62"/>
      <c r="D19" s="63"/>
      <c r="E19" s="205"/>
      <c r="F19" s="212"/>
      <c r="G19" s="205"/>
      <c r="H19" s="212"/>
      <c r="I19" s="205">
        <f>SUMIF(F49:F56,A19,I49:I56)</f>
        <v>0</v>
      </c>
      <c r="J19" s="206"/>
    </row>
    <row r="20" spans="1:10" ht="23.25" customHeight="1" x14ac:dyDescent="0.2">
      <c r="A20" s="139" t="s">
        <v>72</v>
      </c>
      <c r="B20" s="38" t="s">
        <v>30</v>
      </c>
      <c r="C20" s="62"/>
      <c r="D20" s="63"/>
      <c r="E20" s="205"/>
      <c r="F20" s="212"/>
      <c r="G20" s="205"/>
      <c r="H20" s="212"/>
      <c r="I20" s="205">
        <f>SUMIF(F49:F56,A20,I49:I56)</f>
        <v>0</v>
      </c>
      <c r="J20" s="206"/>
    </row>
    <row r="21" spans="1:10" ht="23.25" customHeight="1" x14ac:dyDescent="0.2">
      <c r="A21" s="2"/>
      <c r="B21" s="48" t="s">
        <v>31</v>
      </c>
      <c r="C21" s="64"/>
      <c r="D21" s="65"/>
      <c r="E21" s="213"/>
      <c r="F21" s="241"/>
      <c r="G21" s="213"/>
      <c r="H21" s="241"/>
      <c r="I21" s="213">
        <f>SUM(I16:J20)</f>
        <v>0</v>
      </c>
      <c r="J21" s="214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02">
        <f>ZakladDPHSniVypocet</f>
        <v>0</v>
      </c>
      <c r="H23" s="203"/>
      <c r="I23" s="203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00">
        <f>A23</f>
        <v>0</v>
      </c>
      <c r="H24" s="201"/>
      <c r="I24" s="201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2">
        <f>ZakladDPHZaklVypocet</f>
        <v>0</v>
      </c>
      <c r="H25" s="203"/>
      <c r="I25" s="203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28">
        <f>A25</f>
        <v>0</v>
      </c>
      <c r="H26" s="229"/>
      <c r="I26" s="22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0">
        <f>CenaCelkem-(ZakladDPHSni+DPHSni+ZakladDPHZakl+DPHZakl)</f>
        <v>0</v>
      </c>
      <c r="H27" s="230"/>
      <c r="I27" s="230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25</v>
      </c>
      <c r="C28" s="114"/>
      <c r="D28" s="114"/>
      <c r="E28" s="115"/>
      <c r="F28" s="116"/>
      <c r="G28" s="207">
        <f>ZakladDPHSniVypocet+ZakladDPHZaklVypocet</f>
        <v>0</v>
      </c>
      <c r="H28" s="207"/>
      <c r="I28" s="207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37</v>
      </c>
      <c r="C29" s="118"/>
      <c r="D29" s="118"/>
      <c r="E29" s="118"/>
      <c r="F29" s="119"/>
      <c r="G29" s="204">
        <f>A27</f>
        <v>0</v>
      </c>
      <c r="H29" s="204"/>
      <c r="I29" s="204"/>
      <c r="J29" s="120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8"/>
      <c r="E34" s="209"/>
      <c r="G34" s="210"/>
      <c r="H34" s="211"/>
      <c r="I34" s="211"/>
      <c r="J34" s="25"/>
    </row>
    <row r="35" spans="1:10" ht="12.75" customHeight="1" x14ac:dyDescent="0.2">
      <c r="A35" s="2"/>
      <c r="B35" s="2"/>
      <c r="D35" s="199" t="s">
        <v>2</v>
      </c>
      <c r="E35" s="199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51</v>
      </c>
      <c r="C39" s="194"/>
      <c r="D39" s="194"/>
      <c r="E39" s="194"/>
      <c r="F39" s="100">
        <f>'01 001 Pol'!AE85</f>
        <v>0</v>
      </c>
      <c r="G39" s="101">
        <f>'01 001 Pol'!AF85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 t="s">
        <v>45</v>
      </c>
      <c r="C40" s="195" t="s">
        <v>46</v>
      </c>
      <c r="D40" s="195"/>
      <c r="E40" s="195"/>
      <c r="F40" s="105">
        <f>'01 001 Pol'!AE85</f>
        <v>0</v>
      </c>
      <c r="G40" s="106">
        <f>'01 001 Pol'!AF85</f>
        <v>0</v>
      </c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89">
        <v>3</v>
      </c>
      <c r="B41" s="108" t="s">
        <v>43</v>
      </c>
      <c r="C41" s="194" t="s">
        <v>44</v>
      </c>
      <c r="D41" s="194"/>
      <c r="E41" s="194"/>
      <c r="F41" s="109">
        <f>'01 001 Pol'!AE85</f>
        <v>0</v>
      </c>
      <c r="G41" s="102">
        <f>'01 001 Pol'!AF85</f>
        <v>0</v>
      </c>
      <c r="H41" s="102">
        <f>(F41*SazbaDPH1/100)+(G41*SazbaDPH2/100)</f>
        <v>0</v>
      </c>
      <c r="I41" s="102">
        <f>F41+G41+H41</f>
        <v>0</v>
      </c>
      <c r="J41" s="103" t="str">
        <f>IF(CenaCelkemVypocet=0,"",I41/CenaCelkemVypocet*100)</f>
        <v/>
      </c>
    </row>
    <row r="42" spans="1:10" ht="25.5" hidden="1" customHeight="1" x14ac:dyDescent="0.2">
      <c r="A42" s="89"/>
      <c r="B42" s="196" t="s">
        <v>52</v>
      </c>
      <c r="C42" s="197"/>
      <c r="D42" s="197"/>
      <c r="E42" s="198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75" x14ac:dyDescent="0.25">
      <c r="B46" s="121" t="s">
        <v>54</v>
      </c>
    </row>
    <row r="48" spans="1:10" ht="25.5" customHeight="1" x14ac:dyDescent="0.2">
      <c r="A48" s="123"/>
      <c r="B48" s="126" t="s">
        <v>18</v>
      </c>
      <c r="C48" s="126" t="s">
        <v>6</v>
      </c>
      <c r="D48" s="127"/>
      <c r="E48" s="127"/>
      <c r="F48" s="128" t="s">
        <v>55</v>
      </c>
      <c r="G48" s="128"/>
      <c r="H48" s="128"/>
      <c r="I48" s="128" t="s">
        <v>31</v>
      </c>
      <c r="J48" s="128" t="s">
        <v>0</v>
      </c>
    </row>
    <row r="49" spans="1:10" ht="36.75" customHeight="1" x14ac:dyDescent="0.2">
      <c r="A49" s="124"/>
      <c r="B49" s="129" t="s">
        <v>56</v>
      </c>
      <c r="C49" s="190" t="s">
        <v>57</v>
      </c>
      <c r="D49" s="191"/>
      <c r="E49" s="191"/>
      <c r="F49" s="135" t="s">
        <v>26</v>
      </c>
      <c r="G49" s="136"/>
      <c r="H49" s="136"/>
      <c r="I49" s="136">
        <f>'01 001 Pol'!G8</f>
        <v>0</v>
      </c>
      <c r="J49" s="133" t="str">
        <f>IF(I57=0,"",I49/I57*100)</f>
        <v/>
      </c>
    </row>
    <row r="50" spans="1:10" ht="36.75" customHeight="1" x14ac:dyDescent="0.2">
      <c r="A50" s="124"/>
      <c r="B50" s="129" t="s">
        <v>58</v>
      </c>
      <c r="C50" s="190" t="s">
        <v>59</v>
      </c>
      <c r="D50" s="191"/>
      <c r="E50" s="191"/>
      <c r="F50" s="135" t="s">
        <v>26</v>
      </c>
      <c r="G50" s="136"/>
      <c r="H50" s="136"/>
      <c r="I50" s="136">
        <f>'01 001 Pol'!G11</f>
        <v>0</v>
      </c>
      <c r="J50" s="133" t="str">
        <f>IF(I57=0,"",I50/I57*100)</f>
        <v/>
      </c>
    </row>
    <row r="51" spans="1:10" ht="36.75" customHeight="1" x14ac:dyDescent="0.2">
      <c r="A51" s="124"/>
      <c r="B51" s="129" t="s">
        <v>60</v>
      </c>
      <c r="C51" s="190" t="s">
        <v>61</v>
      </c>
      <c r="D51" s="191"/>
      <c r="E51" s="191"/>
      <c r="F51" s="135" t="s">
        <v>26</v>
      </c>
      <c r="G51" s="136"/>
      <c r="H51" s="136"/>
      <c r="I51" s="136">
        <f>'01 001 Pol'!G38</f>
        <v>0</v>
      </c>
      <c r="J51" s="133" t="str">
        <f>IF(I57=0,"",I51/I57*100)</f>
        <v/>
      </c>
    </row>
    <row r="52" spans="1:10" ht="36.75" customHeight="1" x14ac:dyDescent="0.2">
      <c r="A52" s="124"/>
      <c r="B52" s="129" t="s">
        <v>62</v>
      </c>
      <c r="C52" s="190" t="s">
        <v>63</v>
      </c>
      <c r="D52" s="191"/>
      <c r="E52" s="191"/>
      <c r="F52" s="135" t="s">
        <v>26</v>
      </c>
      <c r="G52" s="136"/>
      <c r="H52" s="136"/>
      <c r="I52" s="136">
        <f>'01 001 Pol'!G55</f>
        <v>0</v>
      </c>
      <c r="J52" s="133" t="str">
        <f>IF(I57=0,"",I52/I57*100)</f>
        <v/>
      </c>
    </row>
    <row r="53" spans="1:10" ht="36.75" customHeight="1" x14ac:dyDescent="0.2">
      <c r="A53" s="124"/>
      <c r="B53" s="129" t="s">
        <v>64</v>
      </c>
      <c r="C53" s="190" t="s">
        <v>65</v>
      </c>
      <c r="D53" s="191"/>
      <c r="E53" s="191"/>
      <c r="F53" s="135" t="s">
        <v>26</v>
      </c>
      <c r="G53" s="136"/>
      <c r="H53" s="136"/>
      <c r="I53" s="136">
        <f>'01 001 Pol'!G60</f>
        <v>0</v>
      </c>
      <c r="J53" s="133" t="str">
        <f>IF(I57=0,"",I53/I57*100)</f>
        <v/>
      </c>
    </row>
    <row r="54" spans="1:10" ht="36.75" customHeight="1" x14ac:dyDescent="0.2">
      <c r="A54" s="124"/>
      <c r="B54" s="129" t="s">
        <v>66</v>
      </c>
      <c r="C54" s="190" t="s">
        <v>67</v>
      </c>
      <c r="D54" s="191"/>
      <c r="E54" s="191"/>
      <c r="F54" s="135" t="s">
        <v>26</v>
      </c>
      <c r="G54" s="136"/>
      <c r="H54" s="136"/>
      <c r="I54" s="136">
        <f>'01 001 Pol'!G70</f>
        <v>0</v>
      </c>
      <c r="J54" s="133" t="str">
        <f>IF(I57=0,"",I54/I57*100)</f>
        <v/>
      </c>
    </row>
    <row r="55" spans="1:10" ht="36.75" customHeight="1" x14ac:dyDescent="0.2">
      <c r="A55" s="124"/>
      <c r="B55" s="129" t="s">
        <v>68</v>
      </c>
      <c r="C55" s="190" t="s">
        <v>69</v>
      </c>
      <c r="D55" s="191"/>
      <c r="E55" s="191"/>
      <c r="F55" s="135" t="s">
        <v>70</v>
      </c>
      <c r="G55" s="136"/>
      <c r="H55" s="136"/>
      <c r="I55" s="136">
        <f>'01 001 Pol'!G72</f>
        <v>0</v>
      </c>
      <c r="J55" s="133" t="str">
        <f>IF(I57=0,"",I55/I57*100)</f>
        <v/>
      </c>
    </row>
    <row r="56" spans="1:10" ht="36.75" customHeight="1" x14ac:dyDescent="0.2">
      <c r="A56" s="124"/>
      <c r="B56" s="129" t="s">
        <v>71</v>
      </c>
      <c r="C56" s="190" t="s">
        <v>29</v>
      </c>
      <c r="D56" s="191"/>
      <c r="E56" s="191"/>
      <c r="F56" s="135" t="s">
        <v>71</v>
      </c>
      <c r="G56" s="136"/>
      <c r="H56" s="136"/>
      <c r="I56" s="136">
        <f>'01 001 Pol'!G80</f>
        <v>0</v>
      </c>
      <c r="J56" s="133" t="str">
        <f>IF(I57=0,"",I56/I57*100)</f>
        <v/>
      </c>
    </row>
    <row r="57" spans="1:10" ht="25.5" customHeight="1" x14ac:dyDescent="0.2">
      <c r="A57" s="125"/>
      <c r="B57" s="130" t="s">
        <v>1</v>
      </c>
      <c r="C57" s="131"/>
      <c r="D57" s="132"/>
      <c r="E57" s="132"/>
      <c r="F57" s="137"/>
      <c r="G57" s="138"/>
      <c r="H57" s="138"/>
      <c r="I57" s="138">
        <f>SUM(I49:I56)</f>
        <v>0</v>
      </c>
      <c r="J57" s="134">
        <f>SUM(J49:J56)</f>
        <v>0</v>
      </c>
    </row>
    <row r="58" spans="1:10" x14ac:dyDescent="0.2">
      <c r="F58" s="87"/>
      <c r="G58" s="87"/>
      <c r="H58" s="87"/>
      <c r="I58" s="87"/>
      <c r="J58" s="88"/>
    </row>
    <row r="59" spans="1:10" x14ac:dyDescent="0.2">
      <c r="F59" s="87"/>
      <c r="G59" s="87"/>
      <c r="H59" s="87"/>
      <c r="I59" s="87"/>
      <c r="J59" s="88"/>
    </row>
    <row r="60" spans="1:10" x14ac:dyDescent="0.2">
      <c r="F60" s="87"/>
      <c r="G60" s="87"/>
      <c r="H60" s="87"/>
      <c r="I60" s="87"/>
      <c r="J60" s="88"/>
    </row>
  </sheetData>
  <sheetProtection password="DCC5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G29:I29"/>
    <mergeCell ref="G25:I25"/>
    <mergeCell ref="I19:J19"/>
    <mergeCell ref="G28:I28"/>
    <mergeCell ref="D34:E34"/>
    <mergeCell ref="G34:I34"/>
    <mergeCell ref="E19:F19"/>
    <mergeCell ref="E20:F20"/>
    <mergeCell ref="I20:J20"/>
    <mergeCell ref="I21:J21"/>
    <mergeCell ref="G19:H19"/>
    <mergeCell ref="G20:H20"/>
    <mergeCell ref="C55:E55"/>
    <mergeCell ref="C56:E56"/>
    <mergeCell ref="D7:G7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2" t="s">
        <v>7</v>
      </c>
      <c r="B1" s="242"/>
      <c r="C1" s="243"/>
      <c r="D1" s="242"/>
      <c r="E1" s="242"/>
      <c r="F1" s="242"/>
      <c r="G1" s="242"/>
    </row>
    <row r="2" spans="1:7" ht="24.95" customHeight="1" x14ac:dyDescent="0.2">
      <c r="A2" s="50" t="s">
        <v>8</v>
      </c>
      <c r="B2" s="49"/>
      <c r="C2" s="244"/>
      <c r="D2" s="244"/>
      <c r="E2" s="244"/>
      <c r="F2" s="244"/>
      <c r="G2" s="245"/>
    </row>
    <row r="3" spans="1:7" ht="24.95" customHeight="1" x14ac:dyDescent="0.2">
      <c r="A3" s="50" t="s">
        <v>9</v>
      </c>
      <c r="B3" s="49"/>
      <c r="C3" s="244"/>
      <c r="D3" s="244"/>
      <c r="E3" s="244"/>
      <c r="F3" s="244"/>
      <c r="G3" s="245"/>
    </row>
    <row r="4" spans="1:7" ht="24.95" customHeight="1" x14ac:dyDescent="0.2">
      <c r="A4" s="50" t="s">
        <v>10</v>
      </c>
      <c r="B4" s="49"/>
      <c r="C4" s="244"/>
      <c r="D4" s="244"/>
      <c r="E4" s="244"/>
      <c r="F4" s="244"/>
      <c r="G4" s="245"/>
    </row>
    <row r="5" spans="1:7" x14ac:dyDescent="0.2">
      <c r="B5" s="4"/>
      <c r="C5" s="5"/>
      <c r="D5" s="6"/>
    </row>
  </sheetData>
  <sheetProtection password="DCC5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41" activePane="bottomLeft" state="frozen"/>
      <selection pane="bottomLeft" activeCell="E61" sqref="E61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6" t="s">
        <v>7</v>
      </c>
      <c r="B1" s="246"/>
      <c r="C1" s="246"/>
      <c r="D1" s="246"/>
      <c r="E1" s="246"/>
      <c r="F1" s="246"/>
      <c r="G1" s="246"/>
      <c r="AG1" t="s">
        <v>73</v>
      </c>
    </row>
    <row r="2" spans="1:60" ht="24.95" customHeight="1" x14ac:dyDescent="0.2">
      <c r="A2" s="140" t="s">
        <v>8</v>
      </c>
      <c r="B2" s="49" t="s">
        <v>49</v>
      </c>
      <c r="C2" s="247" t="s">
        <v>50</v>
      </c>
      <c r="D2" s="248"/>
      <c r="E2" s="248"/>
      <c r="F2" s="248"/>
      <c r="G2" s="249"/>
      <c r="AG2" t="s">
        <v>74</v>
      </c>
    </row>
    <row r="3" spans="1:60" ht="24.95" customHeight="1" x14ac:dyDescent="0.2">
      <c r="A3" s="140" t="s">
        <v>9</v>
      </c>
      <c r="B3" s="49" t="s">
        <v>45</v>
      </c>
      <c r="C3" s="247" t="s">
        <v>46</v>
      </c>
      <c r="D3" s="248"/>
      <c r="E3" s="248"/>
      <c r="F3" s="248"/>
      <c r="G3" s="249"/>
      <c r="AC3" s="122" t="s">
        <v>74</v>
      </c>
      <c r="AG3" t="s">
        <v>75</v>
      </c>
    </row>
    <row r="4" spans="1:60" ht="24.95" customHeight="1" x14ac:dyDescent="0.2">
      <c r="A4" s="141" t="s">
        <v>10</v>
      </c>
      <c r="B4" s="142" t="s">
        <v>43</v>
      </c>
      <c r="C4" s="250" t="s">
        <v>44</v>
      </c>
      <c r="D4" s="251"/>
      <c r="E4" s="251"/>
      <c r="F4" s="251"/>
      <c r="G4" s="252"/>
      <c r="AG4" t="s">
        <v>76</v>
      </c>
    </row>
    <row r="5" spans="1:60" x14ac:dyDescent="0.2">
      <c r="D5" s="10"/>
    </row>
    <row r="6" spans="1:60" ht="38.25" x14ac:dyDescent="0.2">
      <c r="A6" s="144" t="s">
        <v>77</v>
      </c>
      <c r="B6" s="146" t="s">
        <v>78</v>
      </c>
      <c r="C6" s="146" t="s">
        <v>79</v>
      </c>
      <c r="D6" s="145" t="s">
        <v>80</v>
      </c>
      <c r="E6" s="144" t="s">
        <v>81</v>
      </c>
      <c r="F6" s="143" t="s">
        <v>82</v>
      </c>
      <c r="G6" s="144" t="s">
        <v>31</v>
      </c>
      <c r="H6" s="147" t="s">
        <v>32</v>
      </c>
      <c r="I6" s="147" t="s">
        <v>83</v>
      </c>
      <c r="J6" s="147" t="s">
        <v>33</v>
      </c>
      <c r="K6" s="147" t="s">
        <v>84</v>
      </c>
      <c r="L6" s="147" t="s">
        <v>85</v>
      </c>
      <c r="M6" s="147" t="s">
        <v>86</v>
      </c>
      <c r="N6" s="147" t="s">
        <v>87</v>
      </c>
      <c r="O6" s="147" t="s">
        <v>88</v>
      </c>
      <c r="P6" s="147" t="s">
        <v>89</v>
      </c>
      <c r="Q6" s="147" t="s">
        <v>90</v>
      </c>
      <c r="R6" s="147" t="s">
        <v>91</v>
      </c>
      <c r="S6" s="147" t="s">
        <v>92</v>
      </c>
      <c r="T6" s="147" t="s">
        <v>93</v>
      </c>
      <c r="U6" s="147" t="s">
        <v>94</v>
      </c>
      <c r="V6" s="147" t="s">
        <v>95</v>
      </c>
      <c r="W6" s="147" t="s">
        <v>96</v>
      </c>
      <c r="X6" s="147" t="s">
        <v>97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2" t="s">
        <v>98</v>
      </c>
      <c r="B8" s="163" t="s">
        <v>56</v>
      </c>
      <c r="C8" s="181" t="s">
        <v>57</v>
      </c>
      <c r="D8" s="164"/>
      <c r="E8" s="165"/>
      <c r="F8" s="166"/>
      <c r="G8" s="167">
        <f>SUMIF(AG9:AG10,"&lt;&gt;NOR",G9:G10)</f>
        <v>0</v>
      </c>
      <c r="H8" s="161"/>
      <c r="I8" s="161">
        <f>SUM(I9:I10)</f>
        <v>0</v>
      </c>
      <c r="J8" s="161"/>
      <c r="K8" s="161">
        <f>SUM(K9:K10)</f>
        <v>0</v>
      </c>
      <c r="L8" s="161"/>
      <c r="M8" s="161">
        <f>SUM(M9:M10)</f>
        <v>0</v>
      </c>
      <c r="N8" s="161"/>
      <c r="O8" s="161">
        <f>SUM(O9:O10)</f>
        <v>0</v>
      </c>
      <c r="P8" s="161"/>
      <c r="Q8" s="161">
        <f>SUM(Q9:Q10)</f>
        <v>0</v>
      </c>
      <c r="R8" s="161"/>
      <c r="S8" s="161"/>
      <c r="T8" s="161"/>
      <c r="U8" s="161"/>
      <c r="V8" s="161">
        <f>SUM(V9:V10)</f>
        <v>2.38</v>
      </c>
      <c r="W8" s="161"/>
      <c r="X8" s="161"/>
      <c r="AG8" t="s">
        <v>99</v>
      </c>
    </row>
    <row r="9" spans="1:60" outlineLevel="1" x14ac:dyDescent="0.2">
      <c r="A9" s="168">
        <v>1</v>
      </c>
      <c r="B9" s="169" t="s">
        <v>100</v>
      </c>
      <c r="C9" s="182" t="s">
        <v>101</v>
      </c>
      <c r="D9" s="170" t="s">
        <v>102</v>
      </c>
      <c r="E9" s="171">
        <v>14</v>
      </c>
      <c r="F9" s="172"/>
      <c r="G9" s="173">
        <f>ROUND(E9*F9,2)</f>
        <v>0</v>
      </c>
      <c r="H9" s="158"/>
      <c r="I9" s="157">
        <f>ROUND(E9*H9,2)</f>
        <v>0</v>
      </c>
      <c r="J9" s="158"/>
      <c r="K9" s="157">
        <f>ROUND(E9*J9,2)</f>
        <v>0</v>
      </c>
      <c r="L9" s="157">
        <v>21</v>
      </c>
      <c r="M9" s="157">
        <f>G9*(1+L9/100)</f>
        <v>0</v>
      </c>
      <c r="N9" s="157">
        <v>0</v>
      </c>
      <c r="O9" s="157">
        <f>ROUND(E9*N9,2)</f>
        <v>0</v>
      </c>
      <c r="P9" s="157">
        <v>0</v>
      </c>
      <c r="Q9" s="157">
        <f>ROUND(E9*P9,2)</f>
        <v>0</v>
      </c>
      <c r="R9" s="157"/>
      <c r="S9" s="157" t="s">
        <v>103</v>
      </c>
      <c r="T9" s="157" t="s">
        <v>104</v>
      </c>
      <c r="U9" s="157">
        <v>0.17</v>
      </c>
      <c r="V9" s="157">
        <f>ROUND(E9*U9,2)</f>
        <v>2.38</v>
      </c>
      <c r="W9" s="157"/>
      <c r="X9" s="157" t="s">
        <v>105</v>
      </c>
      <c r="Y9" s="148"/>
      <c r="Z9" s="148"/>
      <c r="AA9" s="148"/>
      <c r="AB9" s="148"/>
      <c r="AC9" s="148"/>
      <c r="AD9" s="148"/>
      <c r="AE9" s="148"/>
      <c r="AF9" s="148"/>
      <c r="AG9" s="148" t="s">
        <v>106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83" t="s">
        <v>107</v>
      </c>
      <c r="D10" s="159"/>
      <c r="E10" s="160">
        <v>14</v>
      </c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108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x14ac:dyDescent="0.2">
      <c r="A11" s="162" t="s">
        <v>98</v>
      </c>
      <c r="B11" s="163" t="s">
        <v>58</v>
      </c>
      <c r="C11" s="181" t="s">
        <v>59</v>
      </c>
      <c r="D11" s="164"/>
      <c r="E11" s="165"/>
      <c r="F11" s="166"/>
      <c r="G11" s="167">
        <f>SUMIF(AG12:AG37,"&lt;&gt;NOR",G12:G37)</f>
        <v>0</v>
      </c>
      <c r="H11" s="161"/>
      <c r="I11" s="161">
        <f>SUM(I12:I37)</f>
        <v>0</v>
      </c>
      <c r="J11" s="161"/>
      <c r="K11" s="161">
        <f>SUM(K12:K37)</f>
        <v>0</v>
      </c>
      <c r="L11" s="161"/>
      <c r="M11" s="161">
        <f>SUM(M12:M37)</f>
        <v>0</v>
      </c>
      <c r="N11" s="161"/>
      <c r="O11" s="161">
        <f>SUM(O12:O37)</f>
        <v>49.78</v>
      </c>
      <c r="P11" s="161"/>
      <c r="Q11" s="161">
        <f>SUM(Q12:Q37)</f>
        <v>0</v>
      </c>
      <c r="R11" s="161"/>
      <c r="S11" s="161"/>
      <c r="T11" s="161"/>
      <c r="U11" s="161"/>
      <c r="V11" s="161">
        <f>SUM(V12:V37)</f>
        <v>2106.16</v>
      </c>
      <c r="W11" s="161"/>
      <c r="X11" s="161"/>
      <c r="AG11" t="s">
        <v>99</v>
      </c>
    </row>
    <row r="12" spans="1:60" outlineLevel="1" x14ac:dyDescent="0.2">
      <c r="A12" s="168">
        <v>2</v>
      </c>
      <c r="B12" s="169" t="s">
        <v>109</v>
      </c>
      <c r="C12" s="182" t="s">
        <v>110</v>
      </c>
      <c r="D12" s="170" t="s">
        <v>111</v>
      </c>
      <c r="E12" s="171">
        <v>4.62</v>
      </c>
      <c r="F12" s="172"/>
      <c r="G12" s="173">
        <f>ROUND(E12*F12,2)</f>
        <v>0</v>
      </c>
      <c r="H12" s="158"/>
      <c r="I12" s="157">
        <f>ROUND(E12*H12,2)</f>
        <v>0</v>
      </c>
      <c r="J12" s="158"/>
      <c r="K12" s="157">
        <f>ROUND(E12*J12,2)</f>
        <v>0</v>
      </c>
      <c r="L12" s="157">
        <v>21</v>
      </c>
      <c r="M12" s="157">
        <f>G12*(1+L12/100)</f>
        <v>0</v>
      </c>
      <c r="N12" s="157">
        <v>2.6229100000000001</v>
      </c>
      <c r="O12" s="157">
        <f>ROUND(E12*N12,2)</f>
        <v>12.12</v>
      </c>
      <c r="P12" s="157">
        <v>0</v>
      </c>
      <c r="Q12" s="157">
        <f>ROUND(E12*P12,2)</f>
        <v>0</v>
      </c>
      <c r="R12" s="157"/>
      <c r="S12" s="157" t="s">
        <v>103</v>
      </c>
      <c r="T12" s="157" t="s">
        <v>104</v>
      </c>
      <c r="U12" s="157">
        <v>4.3550000000000004</v>
      </c>
      <c r="V12" s="157">
        <f>ROUND(E12*U12,2)</f>
        <v>20.12</v>
      </c>
      <c r="W12" s="157"/>
      <c r="X12" s="157" t="s">
        <v>105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106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83" t="s">
        <v>112</v>
      </c>
      <c r="D13" s="159"/>
      <c r="E13" s="160">
        <v>1.1299999999999999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108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83" t="s">
        <v>113</v>
      </c>
      <c r="D14" s="159"/>
      <c r="E14" s="160">
        <v>0.96</v>
      </c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8"/>
      <c r="Z14" s="148"/>
      <c r="AA14" s="148"/>
      <c r="AB14" s="148"/>
      <c r="AC14" s="148"/>
      <c r="AD14" s="148"/>
      <c r="AE14" s="148"/>
      <c r="AF14" s="148"/>
      <c r="AG14" s="148" t="s">
        <v>108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83" t="s">
        <v>114</v>
      </c>
      <c r="D15" s="159"/>
      <c r="E15" s="160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108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83" t="s">
        <v>115</v>
      </c>
      <c r="D16" s="159"/>
      <c r="E16" s="160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108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83" t="s">
        <v>116</v>
      </c>
      <c r="D17" s="159"/>
      <c r="E17" s="160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108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83" t="s">
        <v>117</v>
      </c>
      <c r="D18" s="159"/>
      <c r="E18" s="160">
        <v>0.14000000000000001</v>
      </c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108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83" t="s">
        <v>118</v>
      </c>
      <c r="D19" s="159"/>
      <c r="E19" s="160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108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83" t="s">
        <v>119</v>
      </c>
      <c r="D20" s="159"/>
      <c r="E20" s="160">
        <v>0.5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108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83" t="s">
        <v>120</v>
      </c>
      <c r="D21" s="159"/>
      <c r="E21" s="160">
        <v>0.04</v>
      </c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108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83" t="s">
        <v>121</v>
      </c>
      <c r="D22" s="159"/>
      <c r="E22" s="160">
        <v>1.85</v>
      </c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8"/>
      <c r="Z22" s="148"/>
      <c r="AA22" s="148"/>
      <c r="AB22" s="148"/>
      <c r="AC22" s="148"/>
      <c r="AD22" s="148"/>
      <c r="AE22" s="148"/>
      <c r="AF22" s="148"/>
      <c r="AG22" s="148" t="s">
        <v>108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68">
        <v>3</v>
      </c>
      <c r="B23" s="169" t="s">
        <v>122</v>
      </c>
      <c r="C23" s="182" t="s">
        <v>123</v>
      </c>
      <c r="D23" s="170" t="s">
        <v>124</v>
      </c>
      <c r="E23" s="171">
        <v>1.9369999999999998E-2</v>
      </c>
      <c r="F23" s="172"/>
      <c r="G23" s="173">
        <f>ROUND(E23*F23,2)</f>
        <v>0</v>
      </c>
      <c r="H23" s="158"/>
      <c r="I23" s="157">
        <f>ROUND(E23*H23,2)</f>
        <v>0</v>
      </c>
      <c r="J23" s="158"/>
      <c r="K23" s="157">
        <f>ROUND(E23*J23,2)</f>
        <v>0</v>
      </c>
      <c r="L23" s="157">
        <v>21</v>
      </c>
      <c r="M23" s="157">
        <f>G23*(1+L23/100)</f>
        <v>0</v>
      </c>
      <c r="N23" s="157">
        <v>1.01701</v>
      </c>
      <c r="O23" s="157">
        <f>ROUND(E23*N23,2)</f>
        <v>0.02</v>
      </c>
      <c r="P23" s="157">
        <v>0</v>
      </c>
      <c r="Q23" s="157">
        <f>ROUND(E23*P23,2)</f>
        <v>0</v>
      </c>
      <c r="R23" s="157"/>
      <c r="S23" s="157" t="s">
        <v>125</v>
      </c>
      <c r="T23" s="157" t="s">
        <v>104</v>
      </c>
      <c r="U23" s="157">
        <v>56.35</v>
      </c>
      <c r="V23" s="157">
        <f>ROUND(E23*U23,2)</f>
        <v>1.0900000000000001</v>
      </c>
      <c r="W23" s="157"/>
      <c r="X23" s="157" t="s">
        <v>105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106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267" t="s">
        <v>126</v>
      </c>
      <c r="D24" s="268"/>
      <c r="E24" s="268"/>
      <c r="F24" s="268"/>
      <c r="G24" s="268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127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269" t="s">
        <v>128</v>
      </c>
      <c r="D25" s="270"/>
      <c r="E25" s="270"/>
      <c r="F25" s="270"/>
      <c r="G25" s="270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127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83" t="s">
        <v>129</v>
      </c>
      <c r="D26" s="159"/>
      <c r="E26" s="160">
        <v>5.4400000000000004E-3</v>
      </c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108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83" t="s">
        <v>130</v>
      </c>
      <c r="D27" s="159"/>
      <c r="E27" s="160">
        <v>4.2999999999999999E-4</v>
      </c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108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ht="22.5" outlineLevel="1" x14ac:dyDescent="0.2">
      <c r="A28" s="155"/>
      <c r="B28" s="156"/>
      <c r="C28" s="183" t="s">
        <v>131</v>
      </c>
      <c r="D28" s="159"/>
      <c r="E28" s="160">
        <v>1.35E-2</v>
      </c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108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68">
        <v>4</v>
      </c>
      <c r="B29" s="169" t="s">
        <v>132</v>
      </c>
      <c r="C29" s="182" t="s">
        <v>133</v>
      </c>
      <c r="D29" s="170" t="s">
        <v>134</v>
      </c>
      <c r="E29" s="171">
        <v>37</v>
      </c>
      <c r="F29" s="172"/>
      <c r="G29" s="173">
        <f>ROUND(E29*F29,2)</f>
        <v>0</v>
      </c>
      <c r="H29" s="158"/>
      <c r="I29" s="157">
        <f>ROUND(E29*H29,2)</f>
        <v>0</v>
      </c>
      <c r="J29" s="158"/>
      <c r="K29" s="157">
        <f>ROUND(E29*J29,2)</f>
        <v>0</v>
      </c>
      <c r="L29" s="157">
        <v>21</v>
      </c>
      <c r="M29" s="157">
        <f>G29*(1+L29/100)</f>
        <v>0</v>
      </c>
      <c r="N29" s="157">
        <v>1.01701</v>
      </c>
      <c r="O29" s="157">
        <f>ROUND(E29*N29,2)</f>
        <v>37.630000000000003</v>
      </c>
      <c r="P29" s="157">
        <v>0</v>
      </c>
      <c r="Q29" s="157">
        <f>ROUND(E29*P29,2)</f>
        <v>0</v>
      </c>
      <c r="R29" s="157"/>
      <c r="S29" s="157" t="s">
        <v>125</v>
      </c>
      <c r="T29" s="157" t="s">
        <v>135</v>
      </c>
      <c r="U29" s="157">
        <v>56.35</v>
      </c>
      <c r="V29" s="157">
        <f>ROUND(E29*U29,2)</f>
        <v>2084.9499999999998</v>
      </c>
      <c r="W29" s="157"/>
      <c r="X29" s="157" t="s">
        <v>105</v>
      </c>
      <c r="Y29" s="148"/>
      <c r="Z29" s="148"/>
      <c r="AA29" s="148"/>
      <c r="AB29" s="148"/>
      <c r="AC29" s="148"/>
      <c r="AD29" s="148"/>
      <c r="AE29" s="148"/>
      <c r="AF29" s="148"/>
      <c r="AG29" s="148" t="s">
        <v>106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267" t="s">
        <v>136</v>
      </c>
      <c r="D30" s="268"/>
      <c r="E30" s="268"/>
      <c r="F30" s="268"/>
      <c r="G30" s="268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127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269" t="s">
        <v>137</v>
      </c>
      <c r="D31" s="270"/>
      <c r="E31" s="270"/>
      <c r="F31" s="270"/>
      <c r="G31" s="270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127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74">
        <v>5</v>
      </c>
      <c r="B32" s="175" t="s">
        <v>138</v>
      </c>
      <c r="C32" s="184" t="s">
        <v>139</v>
      </c>
      <c r="D32" s="176" t="s">
        <v>140</v>
      </c>
      <c r="E32" s="177">
        <v>54</v>
      </c>
      <c r="F32" s="178"/>
      <c r="G32" s="179">
        <f>ROUND(E32*F32,2)</f>
        <v>0</v>
      </c>
      <c r="H32" s="158"/>
      <c r="I32" s="157">
        <f>ROUND(E32*H32,2)</f>
        <v>0</v>
      </c>
      <c r="J32" s="158"/>
      <c r="K32" s="157">
        <f>ROUND(E32*J32,2)</f>
        <v>0</v>
      </c>
      <c r="L32" s="157">
        <v>21</v>
      </c>
      <c r="M32" s="157">
        <f>G32*(1+L32/100)</f>
        <v>0</v>
      </c>
      <c r="N32" s="157">
        <v>0</v>
      </c>
      <c r="O32" s="157">
        <f>ROUND(E32*N32,2)</f>
        <v>0</v>
      </c>
      <c r="P32" s="157">
        <v>0</v>
      </c>
      <c r="Q32" s="157">
        <f>ROUND(E32*P32,2)</f>
        <v>0</v>
      </c>
      <c r="R32" s="157"/>
      <c r="S32" s="157" t="s">
        <v>125</v>
      </c>
      <c r="T32" s="157" t="s">
        <v>135</v>
      </c>
      <c r="U32" s="157">
        <v>0</v>
      </c>
      <c r="V32" s="157">
        <f>ROUND(E32*U32,2)</f>
        <v>0</v>
      </c>
      <c r="W32" s="157"/>
      <c r="X32" s="157" t="s">
        <v>141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142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68">
        <v>6</v>
      </c>
      <c r="B33" s="169" t="s">
        <v>143</v>
      </c>
      <c r="C33" s="182" t="s">
        <v>144</v>
      </c>
      <c r="D33" s="170" t="s">
        <v>134</v>
      </c>
      <c r="E33" s="171">
        <v>37</v>
      </c>
      <c r="F33" s="172"/>
      <c r="G33" s="173">
        <f>ROUND(E33*F33,2)</f>
        <v>0</v>
      </c>
      <c r="H33" s="158"/>
      <c r="I33" s="157">
        <f>ROUND(E33*H33,2)</f>
        <v>0</v>
      </c>
      <c r="J33" s="158"/>
      <c r="K33" s="157">
        <f>ROUND(E33*J33,2)</f>
        <v>0</v>
      </c>
      <c r="L33" s="157">
        <v>21</v>
      </c>
      <c r="M33" s="157">
        <f>G33*(1+L33/100)</f>
        <v>0</v>
      </c>
      <c r="N33" s="157">
        <v>1.2E-4</v>
      </c>
      <c r="O33" s="157">
        <f>ROUND(E33*N33,2)</f>
        <v>0</v>
      </c>
      <c r="P33" s="157">
        <v>0</v>
      </c>
      <c r="Q33" s="157">
        <f>ROUND(E33*P33,2)</f>
        <v>0</v>
      </c>
      <c r="R33" s="157" t="s">
        <v>145</v>
      </c>
      <c r="S33" s="157" t="s">
        <v>103</v>
      </c>
      <c r="T33" s="157" t="s">
        <v>135</v>
      </c>
      <c r="U33" s="157">
        <v>0</v>
      </c>
      <c r="V33" s="157">
        <f>ROUND(E33*U33,2)</f>
        <v>0</v>
      </c>
      <c r="W33" s="157"/>
      <c r="X33" s="157" t="s">
        <v>141</v>
      </c>
      <c r="Y33" s="148"/>
      <c r="Z33" s="148"/>
      <c r="AA33" s="148"/>
      <c r="AB33" s="148"/>
      <c r="AC33" s="148"/>
      <c r="AD33" s="148"/>
      <c r="AE33" s="148"/>
      <c r="AF33" s="148"/>
      <c r="AG33" s="148" t="s">
        <v>142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83" t="s">
        <v>146</v>
      </c>
      <c r="D34" s="159"/>
      <c r="E34" s="160">
        <v>32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108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83" t="s">
        <v>147</v>
      </c>
      <c r="D35" s="159"/>
      <c r="E35" s="160">
        <v>5</v>
      </c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108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68">
        <v>7</v>
      </c>
      <c r="B36" s="169" t="s">
        <v>148</v>
      </c>
      <c r="C36" s="182" t="s">
        <v>149</v>
      </c>
      <c r="D36" s="170" t="s">
        <v>134</v>
      </c>
      <c r="E36" s="171">
        <v>27</v>
      </c>
      <c r="F36" s="172"/>
      <c r="G36" s="173">
        <f>ROUND(E36*F36,2)</f>
        <v>0</v>
      </c>
      <c r="H36" s="158"/>
      <c r="I36" s="157">
        <f>ROUND(E36*H36,2)</f>
        <v>0</v>
      </c>
      <c r="J36" s="158"/>
      <c r="K36" s="157">
        <f>ROUND(E36*J36,2)</f>
        <v>0</v>
      </c>
      <c r="L36" s="157">
        <v>21</v>
      </c>
      <c r="M36" s="157">
        <f>G36*(1+L36/100)</f>
        <v>0</v>
      </c>
      <c r="N36" s="157">
        <v>5.0000000000000001E-4</v>
      </c>
      <c r="O36" s="157">
        <f>ROUND(E36*N36,2)</f>
        <v>0.01</v>
      </c>
      <c r="P36" s="157">
        <v>0</v>
      </c>
      <c r="Q36" s="157">
        <f>ROUND(E36*P36,2)</f>
        <v>0</v>
      </c>
      <c r="R36" s="157" t="s">
        <v>145</v>
      </c>
      <c r="S36" s="157" t="s">
        <v>103</v>
      </c>
      <c r="T36" s="157" t="s">
        <v>135</v>
      </c>
      <c r="U36" s="157">
        <v>0</v>
      </c>
      <c r="V36" s="157">
        <f>ROUND(E36*U36,2)</f>
        <v>0</v>
      </c>
      <c r="W36" s="157"/>
      <c r="X36" s="157" t="s">
        <v>141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142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183" t="s">
        <v>150</v>
      </c>
      <c r="D37" s="159"/>
      <c r="E37" s="160">
        <v>27</v>
      </c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108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x14ac:dyDescent="0.2">
      <c r="A38" s="162" t="s">
        <v>98</v>
      </c>
      <c r="B38" s="163" t="s">
        <v>60</v>
      </c>
      <c r="C38" s="181" t="s">
        <v>61</v>
      </c>
      <c r="D38" s="164"/>
      <c r="E38" s="165"/>
      <c r="F38" s="166"/>
      <c r="G38" s="167">
        <f>SUMIF(AG39:AG54,"&lt;&gt;NOR",G39:G54)</f>
        <v>0</v>
      </c>
      <c r="H38" s="161"/>
      <c r="I38" s="161">
        <f>SUM(I39:I54)</f>
        <v>0</v>
      </c>
      <c r="J38" s="161"/>
      <c r="K38" s="161">
        <f>SUM(K39:K54)</f>
        <v>0</v>
      </c>
      <c r="L38" s="161"/>
      <c r="M38" s="161">
        <f>SUM(M39:M54)</f>
        <v>0</v>
      </c>
      <c r="N38" s="161"/>
      <c r="O38" s="161">
        <f>SUM(O39:O54)</f>
        <v>1.8800000000000001</v>
      </c>
      <c r="P38" s="161"/>
      <c r="Q38" s="161">
        <f>SUM(Q39:Q54)</f>
        <v>0</v>
      </c>
      <c r="R38" s="161"/>
      <c r="S38" s="161"/>
      <c r="T38" s="161"/>
      <c r="U38" s="161"/>
      <c r="V38" s="161">
        <f>SUM(V39:V54)</f>
        <v>129.25</v>
      </c>
      <c r="W38" s="161"/>
      <c r="X38" s="161"/>
      <c r="AG38" t="s">
        <v>99</v>
      </c>
    </row>
    <row r="39" spans="1:60" outlineLevel="1" x14ac:dyDescent="0.2">
      <c r="A39" s="168">
        <v>8</v>
      </c>
      <c r="B39" s="169" t="s">
        <v>151</v>
      </c>
      <c r="C39" s="182" t="s">
        <v>152</v>
      </c>
      <c r="D39" s="170" t="s">
        <v>102</v>
      </c>
      <c r="E39" s="171">
        <v>184</v>
      </c>
      <c r="F39" s="172"/>
      <c r="G39" s="173">
        <f>ROUND(E39*F39,2)</f>
        <v>0</v>
      </c>
      <c r="H39" s="158"/>
      <c r="I39" s="157">
        <f>ROUND(E39*H39,2)</f>
        <v>0</v>
      </c>
      <c r="J39" s="158"/>
      <c r="K39" s="157">
        <f>ROUND(E39*J39,2)</f>
        <v>0</v>
      </c>
      <c r="L39" s="157">
        <v>21</v>
      </c>
      <c r="M39" s="157">
        <f>G39*(1+L39/100)</f>
        <v>0</v>
      </c>
      <c r="N39" s="157">
        <v>2.1000000000000001E-4</v>
      </c>
      <c r="O39" s="157">
        <f>ROUND(E39*N39,2)</f>
        <v>0.04</v>
      </c>
      <c r="P39" s="157">
        <v>0</v>
      </c>
      <c r="Q39" s="157">
        <f>ROUND(E39*P39,2)</f>
        <v>0</v>
      </c>
      <c r="R39" s="157"/>
      <c r="S39" s="157" t="s">
        <v>103</v>
      </c>
      <c r="T39" s="157" t="s">
        <v>104</v>
      </c>
      <c r="U39" s="157">
        <v>7.0000000000000007E-2</v>
      </c>
      <c r="V39" s="157">
        <f>ROUND(E39*U39,2)</f>
        <v>12.88</v>
      </c>
      <c r="W39" s="157"/>
      <c r="X39" s="157" t="s">
        <v>105</v>
      </c>
      <c r="Y39" s="148"/>
      <c r="Z39" s="148"/>
      <c r="AA39" s="148"/>
      <c r="AB39" s="148"/>
      <c r="AC39" s="148"/>
      <c r="AD39" s="148"/>
      <c r="AE39" s="148"/>
      <c r="AF39" s="148"/>
      <c r="AG39" s="148" t="s">
        <v>106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267" t="s">
        <v>153</v>
      </c>
      <c r="D40" s="268"/>
      <c r="E40" s="268"/>
      <c r="F40" s="268"/>
      <c r="G40" s="268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8"/>
      <c r="Z40" s="148"/>
      <c r="AA40" s="148"/>
      <c r="AB40" s="148"/>
      <c r="AC40" s="148"/>
      <c r="AD40" s="148"/>
      <c r="AE40" s="148"/>
      <c r="AF40" s="148"/>
      <c r="AG40" s="148" t="s">
        <v>127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83" t="s">
        <v>154</v>
      </c>
      <c r="D41" s="159"/>
      <c r="E41" s="160">
        <v>184</v>
      </c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108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68">
        <v>9</v>
      </c>
      <c r="B42" s="169" t="s">
        <v>155</v>
      </c>
      <c r="C42" s="182" t="s">
        <v>156</v>
      </c>
      <c r="D42" s="170" t="s">
        <v>102</v>
      </c>
      <c r="E42" s="171">
        <v>85.06</v>
      </c>
      <c r="F42" s="172"/>
      <c r="G42" s="173">
        <f>ROUND(E42*F42,2)</f>
        <v>0</v>
      </c>
      <c r="H42" s="158"/>
      <c r="I42" s="157">
        <f>ROUND(E42*H42,2)</f>
        <v>0</v>
      </c>
      <c r="J42" s="158"/>
      <c r="K42" s="157">
        <f>ROUND(E42*J42,2)</f>
        <v>0</v>
      </c>
      <c r="L42" s="157">
        <v>21</v>
      </c>
      <c r="M42" s="157">
        <f>G42*(1+L42/100)</f>
        <v>0</v>
      </c>
      <c r="N42" s="157">
        <v>2.12E-2</v>
      </c>
      <c r="O42" s="157">
        <f>ROUND(E42*N42,2)</f>
        <v>1.8</v>
      </c>
      <c r="P42" s="157">
        <v>0</v>
      </c>
      <c r="Q42" s="157">
        <f>ROUND(E42*P42,2)</f>
        <v>0</v>
      </c>
      <c r="R42" s="157"/>
      <c r="S42" s="157" t="s">
        <v>103</v>
      </c>
      <c r="T42" s="157" t="s">
        <v>104</v>
      </c>
      <c r="U42" s="157">
        <v>1.1299999999999999</v>
      </c>
      <c r="V42" s="157">
        <f>ROUND(E42*U42,2)</f>
        <v>96.12</v>
      </c>
      <c r="W42" s="157"/>
      <c r="X42" s="157" t="s">
        <v>105</v>
      </c>
      <c r="Y42" s="148"/>
      <c r="Z42" s="148"/>
      <c r="AA42" s="148"/>
      <c r="AB42" s="148"/>
      <c r="AC42" s="148"/>
      <c r="AD42" s="148"/>
      <c r="AE42" s="148"/>
      <c r="AF42" s="148"/>
      <c r="AG42" s="148" t="s">
        <v>106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83" t="s">
        <v>157</v>
      </c>
      <c r="D43" s="159"/>
      <c r="E43" s="160">
        <v>35</v>
      </c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108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83" t="s">
        <v>158</v>
      </c>
      <c r="D44" s="159"/>
      <c r="E44" s="160">
        <v>25.5</v>
      </c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8"/>
      <c r="Z44" s="148"/>
      <c r="AA44" s="148"/>
      <c r="AB44" s="148"/>
      <c r="AC44" s="148"/>
      <c r="AD44" s="148"/>
      <c r="AE44" s="148"/>
      <c r="AF44" s="148"/>
      <c r="AG44" s="148" t="s">
        <v>108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83" t="s">
        <v>159</v>
      </c>
      <c r="D45" s="159"/>
      <c r="E45" s="160">
        <v>10.56</v>
      </c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108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83" t="s">
        <v>160</v>
      </c>
      <c r="D46" s="159"/>
      <c r="E46" s="160">
        <v>0.03</v>
      </c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108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83" t="s">
        <v>161</v>
      </c>
      <c r="D47" s="159"/>
      <c r="E47" s="160">
        <v>2.2999999999999998</v>
      </c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108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83" t="s">
        <v>162</v>
      </c>
      <c r="D48" s="159"/>
      <c r="E48" s="160">
        <v>1.1000000000000001</v>
      </c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108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83" t="s">
        <v>163</v>
      </c>
      <c r="D49" s="159"/>
      <c r="E49" s="160">
        <v>1.3</v>
      </c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8"/>
      <c r="Z49" s="148"/>
      <c r="AA49" s="148"/>
      <c r="AB49" s="148"/>
      <c r="AC49" s="148"/>
      <c r="AD49" s="148"/>
      <c r="AE49" s="148"/>
      <c r="AF49" s="148"/>
      <c r="AG49" s="148" t="s">
        <v>108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3" t="s">
        <v>164</v>
      </c>
      <c r="D50" s="159"/>
      <c r="E50" s="160">
        <v>2.17</v>
      </c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108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83" t="s">
        <v>165</v>
      </c>
      <c r="D51" s="159"/>
      <c r="E51" s="160">
        <v>1.9</v>
      </c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8"/>
      <c r="Z51" s="148"/>
      <c r="AA51" s="148"/>
      <c r="AB51" s="148"/>
      <c r="AC51" s="148"/>
      <c r="AD51" s="148"/>
      <c r="AE51" s="148"/>
      <c r="AF51" s="148"/>
      <c r="AG51" s="148" t="s">
        <v>108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83" t="s">
        <v>166</v>
      </c>
      <c r="D52" s="159"/>
      <c r="E52" s="160">
        <v>5.2</v>
      </c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108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68">
        <v>10</v>
      </c>
      <c r="B53" s="169" t="s">
        <v>167</v>
      </c>
      <c r="C53" s="182" t="s">
        <v>168</v>
      </c>
      <c r="D53" s="170" t="s">
        <v>134</v>
      </c>
      <c r="E53" s="171">
        <v>75</v>
      </c>
      <c r="F53" s="172"/>
      <c r="G53" s="173">
        <f>ROUND(E53*F53,2)</f>
        <v>0</v>
      </c>
      <c r="H53" s="158"/>
      <c r="I53" s="157">
        <f>ROUND(E53*H53,2)</f>
        <v>0</v>
      </c>
      <c r="J53" s="158"/>
      <c r="K53" s="157">
        <f>ROUND(E53*J53,2)</f>
        <v>0</v>
      </c>
      <c r="L53" s="157">
        <v>21</v>
      </c>
      <c r="M53" s="157">
        <f>G53*(1+L53/100)</f>
        <v>0</v>
      </c>
      <c r="N53" s="157">
        <v>5.2999999999999998E-4</v>
      </c>
      <c r="O53" s="157">
        <f>ROUND(E53*N53,2)</f>
        <v>0.04</v>
      </c>
      <c r="P53" s="157">
        <v>0</v>
      </c>
      <c r="Q53" s="157">
        <f>ROUND(E53*P53,2)</f>
        <v>0</v>
      </c>
      <c r="R53" s="157"/>
      <c r="S53" s="157" t="s">
        <v>125</v>
      </c>
      <c r="T53" s="157" t="s">
        <v>104</v>
      </c>
      <c r="U53" s="157">
        <v>0.27</v>
      </c>
      <c r="V53" s="157">
        <f>ROUND(E53*U53,2)</f>
        <v>20.25</v>
      </c>
      <c r="W53" s="157"/>
      <c r="X53" s="157" t="s">
        <v>105</v>
      </c>
      <c r="Y53" s="148"/>
      <c r="Z53" s="148"/>
      <c r="AA53" s="148"/>
      <c r="AB53" s="148"/>
      <c r="AC53" s="148"/>
      <c r="AD53" s="148"/>
      <c r="AE53" s="148"/>
      <c r="AF53" s="148"/>
      <c r="AG53" s="148" t="s">
        <v>106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267" t="s">
        <v>169</v>
      </c>
      <c r="D54" s="268"/>
      <c r="E54" s="268"/>
      <c r="F54" s="268"/>
      <c r="G54" s="268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8"/>
      <c r="Z54" s="148"/>
      <c r="AA54" s="148"/>
      <c r="AB54" s="148"/>
      <c r="AC54" s="148"/>
      <c r="AD54" s="148"/>
      <c r="AE54" s="148"/>
      <c r="AF54" s="148"/>
      <c r="AG54" s="148" t="s">
        <v>127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x14ac:dyDescent="0.2">
      <c r="A55" s="162" t="s">
        <v>98</v>
      </c>
      <c r="B55" s="163" t="s">
        <v>62</v>
      </c>
      <c r="C55" s="181" t="s">
        <v>63</v>
      </c>
      <c r="D55" s="164"/>
      <c r="E55" s="165"/>
      <c r="F55" s="166"/>
      <c r="G55" s="167">
        <f>SUMIF(AG56:AG59,"&lt;&gt;NOR",G56:G59)</f>
        <v>0</v>
      </c>
      <c r="H55" s="161"/>
      <c r="I55" s="161">
        <f>SUM(I56:I59)</f>
        <v>0</v>
      </c>
      <c r="J55" s="161"/>
      <c r="K55" s="161">
        <f>SUM(K56:K59)</f>
        <v>0</v>
      </c>
      <c r="L55" s="161"/>
      <c r="M55" s="161">
        <f>SUM(M56:M59)</f>
        <v>0</v>
      </c>
      <c r="N55" s="161"/>
      <c r="O55" s="161">
        <f>SUM(O56:O59)</f>
        <v>0.18</v>
      </c>
      <c r="P55" s="161"/>
      <c r="Q55" s="161">
        <f>SUM(Q56:Q59)</f>
        <v>0</v>
      </c>
      <c r="R55" s="161"/>
      <c r="S55" s="161"/>
      <c r="T55" s="161"/>
      <c r="U55" s="161"/>
      <c r="V55" s="161">
        <f>SUM(V56:V59)</f>
        <v>24.57</v>
      </c>
      <c r="W55" s="161"/>
      <c r="X55" s="161"/>
      <c r="AG55" t="s">
        <v>99</v>
      </c>
    </row>
    <row r="56" spans="1:60" outlineLevel="1" x14ac:dyDescent="0.2">
      <c r="A56" s="168">
        <v>11</v>
      </c>
      <c r="B56" s="169" t="s">
        <v>170</v>
      </c>
      <c r="C56" s="182" t="s">
        <v>171</v>
      </c>
      <c r="D56" s="170" t="s">
        <v>102</v>
      </c>
      <c r="E56" s="171">
        <v>117</v>
      </c>
      <c r="F56" s="172"/>
      <c r="G56" s="173">
        <f>ROUND(E56*F56,2)</f>
        <v>0</v>
      </c>
      <c r="H56" s="158"/>
      <c r="I56" s="157">
        <f>ROUND(E56*H56,2)</f>
        <v>0</v>
      </c>
      <c r="J56" s="158"/>
      <c r="K56" s="157">
        <f>ROUND(E56*J56,2)</f>
        <v>0</v>
      </c>
      <c r="L56" s="157">
        <v>21</v>
      </c>
      <c r="M56" s="157">
        <f>G56*(1+L56/100)</f>
        <v>0</v>
      </c>
      <c r="N56" s="157">
        <v>1.58E-3</v>
      </c>
      <c r="O56" s="157">
        <f>ROUND(E56*N56,2)</f>
        <v>0.18</v>
      </c>
      <c r="P56" s="157">
        <v>0</v>
      </c>
      <c r="Q56" s="157">
        <f>ROUND(E56*P56,2)</f>
        <v>0</v>
      </c>
      <c r="R56" s="157"/>
      <c r="S56" s="157" t="s">
        <v>103</v>
      </c>
      <c r="T56" s="157" t="s">
        <v>104</v>
      </c>
      <c r="U56" s="157">
        <v>0.21</v>
      </c>
      <c r="V56" s="157">
        <f>ROUND(E56*U56,2)</f>
        <v>24.57</v>
      </c>
      <c r="W56" s="157"/>
      <c r="X56" s="157" t="s">
        <v>105</v>
      </c>
      <c r="Y56" s="148"/>
      <c r="Z56" s="148"/>
      <c r="AA56" s="148"/>
      <c r="AB56" s="148"/>
      <c r="AC56" s="148"/>
      <c r="AD56" s="148"/>
      <c r="AE56" s="148"/>
      <c r="AF56" s="148"/>
      <c r="AG56" s="148" t="s">
        <v>106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83" t="s">
        <v>172</v>
      </c>
      <c r="D57" s="159"/>
      <c r="E57" s="160">
        <v>6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108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83" t="s">
        <v>173</v>
      </c>
      <c r="D58" s="159"/>
      <c r="E58" s="160">
        <v>105</v>
      </c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8"/>
      <c r="Z58" s="148"/>
      <c r="AA58" s="148"/>
      <c r="AB58" s="148"/>
      <c r="AC58" s="148"/>
      <c r="AD58" s="148"/>
      <c r="AE58" s="148"/>
      <c r="AF58" s="148"/>
      <c r="AG58" s="148" t="s">
        <v>108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183" t="s">
        <v>174</v>
      </c>
      <c r="D59" s="159"/>
      <c r="E59" s="160">
        <v>6</v>
      </c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8"/>
      <c r="Z59" s="148"/>
      <c r="AA59" s="148"/>
      <c r="AB59" s="148"/>
      <c r="AC59" s="148"/>
      <c r="AD59" s="148"/>
      <c r="AE59" s="148"/>
      <c r="AF59" s="148"/>
      <c r="AG59" s="148" t="s">
        <v>108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x14ac:dyDescent="0.2">
      <c r="A60" s="162" t="s">
        <v>98</v>
      </c>
      <c r="B60" s="163" t="s">
        <v>64</v>
      </c>
      <c r="C60" s="181" t="s">
        <v>65</v>
      </c>
      <c r="D60" s="164"/>
      <c r="E60" s="165"/>
      <c r="F60" s="166"/>
      <c r="G60" s="167">
        <f>SUMIF(AG61:AG69,"&lt;&gt;NOR",G61:G69)</f>
        <v>0</v>
      </c>
      <c r="H60" s="161"/>
      <c r="I60" s="161">
        <f>SUM(I61:I69)</f>
        <v>0</v>
      </c>
      <c r="J60" s="161"/>
      <c r="K60" s="161">
        <f>SUM(K61:K69)</f>
        <v>0</v>
      </c>
      <c r="L60" s="161"/>
      <c r="M60" s="161">
        <f>SUM(M61:M69)</f>
        <v>0</v>
      </c>
      <c r="N60" s="161"/>
      <c r="O60" s="161">
        <f>SUM(O61:O69)</f>
        <v>0.04</v>
      </c>
      <c r="P60" s="161"/>
      <c r="Q60" s="161">
        <f>SUM(Q61:Q69)</f>
        <v>4.96</v>
      </c>
      <c r="R60" s="161"/>
      <c r="S60" s="161"/>
      <c r="T60" s="161"/>
      <c r="U60" s="161"/>
      <c r="V60" s="161">
        <f>SUM(V61:V69)</f>
        <v>102.36000000000001</v>
      </c>
      <c r="W60" s="161"/>
      <c r="X60" s="161"/>
      <c r="AG60" t="s">
        <v>99</v>
      </c>
    </row>
    <row r="61" spans="1:60" outlineLevel="1" x14ac:dyDescent="0.2">
      <c r="A61" s="168">
        <v>12</v>
      </c>
      <c r="B61" s="169" t="s">
        <v>175</v>
      </c>
      <c r="C61" s="182" t="s">
        <v>176</v>
      </c>
      <c r="D61" s="170" t="s">
        <v>111</v>
      </c>
      <c r="E61" s="171">
        <v>1.85</v>
      </c>
      <c r="F61" s="172"/>
      <c r="G61" s="173">
        <f>ROUND(E61*F61,2)</f>
        <v>0</v>
      </c>
      <c r="H61" s="158"/>
      <c r="I61" s="157">
        <f>ROUND(E61*H61,2)</f>
        <v>0</v>
      </c>
      <c r="J61" s="158"/>
      <c r="K61" s="157">
        <f>ROUND(E61*J61,2)</f>
        <v>0</v>
      </c>
      <c r="L61" s="157">
        <v>21</v>
      </c>
      <c r="M61" s="157">
        <f>G61*(1+L61/100)</f>
        <v>0</v>
      </c>
      <c r="N61" s="157">
        <v>1.1199999999999999E-3</v>
      </c>
      <c r="O61" s="157">
        <f>ROUND(E61*N61,2)</f>
        <v>0</v>
      </c>
      <c r="P61" s="157">
        <v>2.5</v>
      </c>
      <c r="Q61" s="157">
        <f>ROUND(E61*P61,2)</f>
        <v>4.63</v>
      </c>
      <c r="R61" s="157"/>
      <c r="S61" s="157" t="s">
        <v>103</v>
      </c>
      <c r="T61" s="157" t="s">
        <v>104</v>
      </c>
      <c r="U61" s="157">
        <v>1.76</v>
      </c>
      <c r="V61" s="157">
        <f>ROUND(E61*U61,2)</f>
        <v>3.26</v>
      </c>
      <c r="W61" s="157"/>
      <c r="X61" s="157" t="s">
        <v>105</v>
      </c>
      <c r="Y61" s="148"/>
      <c r="Z61" s="148"/>
      <c r="AA61" s="148"/>
      <c r="AB61" s="148"/>
      <c r="AC61" s="148"/>
      <c r="AD61" s="148"/>
      <c r="AE61" s="148"/>
      <c r="AF61" s="148"/>
      <c r="AG61" s="148" t="s">
        <v>106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83" t="s">
        <v>177</v>
      </c>
      <c r="D62" s="159"/>
      <c r="E62" s="160">
        <v>1.85</v>
      </c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108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ht="22.5" outlineLevel="1" x14ac:dyDescent="0.2">
      <c r="A63" s="168">
        <v>13</v>
      </c>
      <c r="B63" s="169" t="s">
        <v>178</v>
      </c>
      <c r="C63" s="182" t="s">
        <v>179</v>
      </c>
      <c r="D63" s="170" t="s">
        <v>134</v>
      </c>
      <c r="E63" s="171">
        <v>79</v>
      </c>
      <c r="F63" s="172"/>
      <c r="G63" s="173">
        <f>ROUND(E63*F63,2)</f>
        <v>0</v>
      </c>
      <c r="H63" s="158"/>
      <c r="I63" s="157">
        <f>ROUND(E63*H63,2)</f>
        <v>0</v>
      </c>
      <c r="J63" s="158"/>
      <c r="K63" s="157">
        <f>ROUND(E63*J63,2)</f>
        <v>0</v>
      </c>
      <c r="L63" s="157">
        <v>21</v>
      </c>
      <c r="M63" s="157">
        <f>G63*(1+L63/100)</f>
        <v>0</v>
      </c>
      <c r="N63" s="157">
        <v>4.8999999999999998E-4</v>
      </c>
      <c r="O63" s="157">
        <f>ROUND(E63*N63,2)</f>
        <v>0.04</v>
      </c>
      <c r="P63" s="157">
        <v>2E-3</v>
      </c>
      <c r="Q63" s="157">
        <f>ROUND(E63*P63,2)</f>
        <v>0.16</v>
      </c>
      <c r="R63" s="157"/>
      <c r="S63" s="157" t="s">
        <v>103</v>
      </c>
      <c r="T63" s="157" t="s">
        <v>135</v>
      </c>
      <c r="U63" s="157">
        <v>0.37</v>
      </c>
      <c r="V63" s="157">
        <f>ROUND(E63*U63,2)</f>
        <v>29.23</v>
      </c>
      <c r="W63" s="157"/>
      <c r="X63" s="157" t="s">
        <v>105</v>
      </c>
      <c r="Y63" s="148"/>
      <c r="Z63" s="148"/>
      <c r="AA63" s="148"/>
      <c r="AB63" s="148"/>
      <c r="AC63" s="148"/>
      <c r="AD63" s="148"/>
      <c r="AE63" s="148"/>
      <c r="AF63" s="148"/>
      <c r="AG63" s="148" t="s">
        <v>106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83" t="s">
        <v>180</v>
      </c>
      <c r="D64" s="159"/>
      <c r="E64" s="160">
        <v>24</v>
      </c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108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183" t="s">
        <v>181</v>
      </c>
      <c r="D65" s="159"/>
      <c r="E65" s="160">
        <v>18</v>
      </c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8"/>
      <c r="Z65" s="148"/>
      <c r="AA65" s="148"/>
      <c r="AB65" s="148"/>
      <c r="AC65" s="148"/>
      <c r="AD65" s="148"/>
      <c r="AE65" s="148"/>
      <c r="AF65" s="148"/>
      <c r="AG65" s="148" t="s">
        <v>108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83" t="s">
        <v>182</v>
      </c>
      <c r="D66" s="159"/>
      <c r="E66" s="160">
        <v>37</v>
      </c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108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68">
        <v>14</v>
      </c>
      <c r="B67" s="169" t="s">
        <v>183</v>
      </c>
      <c r="C67" s="182" t="s">
        <v>184</v>
      </c>
      <c r="D67" s="170" t="s">
        <v>185</v>
      </c>
      <c r="E67" s="171">
        <v>27</v>
      </c>
      <c r="F67" s="172"/>
      <c r="G67" s="173">
        <f>ROUND(E67*F67,2)</f>
        <v>0</v>
      </c>
      <c r="H67" s="158"/>
      <c r="I67" s="157">
        <f>ROUND(E67*H67,2)</f>
        <v>0</v>
      </c>
      <c r="J67" s="158"/>
      <c r="K67" s="157">
        <f>ROUND(E67*J67,2)</f>
        <v>0</v>
      </c>
      <c r="L67" s="157">
        <v>21</v>
      </c>
      <c r="M67" s="157">
        <f>G67*(1+L67/100)</f>
        <v>0</v>
      </c>
      <c r="N67" s="157">
        <v>0</v>
      </c>
      <c r="O67" s="157">
        <f>ROUND(E67*N67,2)</f>
        <v>0</v>
      </c>
      <c r="P67" s="157">
        <v>5.5999999999999995E-4</v>
      </c>
      <c r="Q67" s="157">
        <f>ROUND(E67*P67,2)</f>
        <v>0.02</v>
      </c>
      <c r="R67" s="157"/>
      <c r="S67" s="157" t="s">
        <v>125</v>
      </c>
      <c r="T67" s="157" t="s">
        <v>135</v>
      </c>
      <c r="U67" s="157">
        <v>2.25</v>
      </c>
      <c r="V67" s="157">
        <f>ROUND(E67*U67,2)</f>
        <v>60.75</v>
      </c>
      <c r="W67" s="157"/>
      <c r="X67" s="157" t="s">
        <v>105</v>
      </c>
      <c r="Y67" s="148"/>
      <c r="Z67" s="148"/>
      <c r="AA67" s="148"/>
      <c r="AB67" s="148"/>
      <c r="AC67" s="148"/>
      <c r="AD67" s="148"/>
      <c r="AE67" s="148"/>
      <c r="AF67" s="148"/>
      <c r="AG67" s="148" t="s">
        <v>106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267" t="s">
        <v>186</v>
      </c>
      <c r="D68" s="268"/>
      <c r="E68" s="268"/>
      <c r="F68" s="268"/>
      <c r="G68" s="268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127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ht="22.5" outlineLevel="1" x14ac:dyDescent="0.2">
      <c r="A69" s="174">
        <v>15</v>
      </c>
      <c r="B69" s="175" t="s">
        <v>187</v>
      </c>
      <c r="C69" s="184" t="s">
        <v>188</v>
      </c>
      <c r="D69" s="176" t="s">
        <v>111</v>
      </c>
      <c r="E69" s="177">
        <v>1.85</v>
      </c>
      <c r="F69" s="178"/>
      <c r="G69" s="179">
        <f>ROUND(E69*F69,2)</f>
        <v>0</v>
      </c>
      <c r="H69" s="158"/>
      <c r="I69" s="157">
        <f>ROUND(E69*H69,2)</f>
        <v>0</v>
      </c>
      <c r="J69" s="158"/>
      <c r="K69" s="157">
        <f>ROUND(E69*J69,2)</f>
        <v>0</v>
      </c>
      <c r="L69" s="157">
        <v>21</v>
      </c>
      <c r="M69" s="157">
        <f>G69*(1+L69/100)</f>
        <v>0</v>
      </c>
      <c r="N69" s="157">
        <v>0</v>
      </c>
      <c r="O69" s="157">
        <f>ROUND(E69*N69,2)</f>
        <v>0</v>
      </c>
      <c r="P69" s="157">
        <v>8.3400000000000002E-2</v>
      </c>
      <c r="Q69" s="157">
        <f>ROUND(E69*P69,2)</f>
        <v>0.15</v>
      </c>
      <c r="R69" s="157"/>
      <c r="S69" s="157" t="s">
        <v>125</v>
      </c>
      <c r="T69" s="157" t="s">
        <v>135</v>
      </c>
      <c r="U69" s="157">
        <v>4.93</v>
      </c>
      <c r="V69" s="157">
        <f>ROUND(E69*U69,2)</f>
        <v>9.1199999999999992</v>
      </c>
      <c r="W69" s="157"/>
      <c r="X69" s="157" t="s">
        <v>105</v>
      </c>
      <c r="Y69" s="148"/>
      <c r="Z69" s="148"/>
      <c r="AA69" s="148"/>
      <c r="AB69" s="148"/>
      <c r="AC69" s="148"/>
      <c r="AD69" s="148"/>
      <c r="AE69" s="148"/>
      <c r="AF69" s="148"/>
      <c r="AG69" s="148" t="s">
        <v>106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x14ac:dyDescent="0.2">
      <c r="A70" s="162" t="s">
        <v>98</v>
      </c>
      <c r="B70" s="163" t="s">
        <v>66</v>
      </c>
      <c r="C70" s="181" t="s">
        <v>67</v>
      </c>
      <c r="D70" s="164"/>
      <c r="E70" s="165"/>
      <c r="F70" s="166"/>
      <c r="G70" s="167">
        <f>SUMIF(AG71:AG71,"&lt;&gt;NOR",G71:G71)</f>
        <v>0</v>
      </c>
      <c r="H70" s="161"/>
      <c r="I70" s="161">
        <f>SUM(I71:I71)</f>
        <v>0</v>
      </c>
      <c r="J70" s="161"/>
      <c r="K70" s="161">
        <f>SUM(K71:K71)</f>
        <v>0</v>
      </c>
      <c r="L70" s="161"/>
      <c r="M70" s="161">
        <f>SUM(M71:M71)</f>
        <v>0</v>
      </c>
      <c r="N70" s="161"/>
      <c r="O70" s="161">
        <f>SUM(O71:O71)</f>
        <v>0</v>
      </c>
      <c r="P70" s="161"/>
      <c r="Q70" s="161">
        <f>SUM(Q71:Q71)</f>
        <v>0</v>
      </c>
      <c r="R70" s="161"/>
      <c r="S70" s="161"/>
      <c r="T70" s="161"/>
      <c r="U70" s="161"/>
      <c r="V70" s="161">
        <f>SUM(V71:V71)</f>
        <v>27.45</v>
      </c>
      <c r="W70" s="161"/>
      <c r="X70" s="161"/>
      <c r="AG70" t="s">
        <v>99</v>
      </c>
    </row>
    <row r="71" spans="1:60" outlineLevel="1" x14ac:dyDescent="0.2">
      <c r="A71" s="174">
        <v>16</v>
      </c>
      <c r="B71" s="175" t="s">
        <v>189</v>
      </c>
      <c r="C71" s="184" t="s">
        <v>190</v>
      </c>
      <c r="D71" s="176" t="s">
        <v>124</v>
      </c>
      <c r="E71" s="177">
        <v>14.507849999999999</v>
      </c>
      <c r="F71" s="178"/>
      <c r="G71" s="179">
        <f>ROUND(E71*F71,2)</f>
        <v>0</v>
      </c>
      <c r="H71" s="158"/>
      <c r="I71" s="157">
        <f>ROUND(E71*H71,2)</f>
        <v>0</v>
      </c>
      <c r="J71" s="158"/>
      <c r="K71" s="157">
        <f>ROUND(E71*J71,2)</f>
        <v>0</v>
      </c>
      <c r="L71" s="157">
        <v>21</v>
      </c>
      <c r="M71" s="157">
        <f>G71*(1+L71/100)</f>
        <v>0</v>
      </c>
      <c r="N71" s="157">
        <v>0</v>
      </c>
      <c r="O71" s="157">
        <f>ROUND(E71*N71,2)</f>
        <v>0</v>
      </c>
      <c r="P71" s="157">
        <v>0</v>
      </c>
      <c r="Q71" s="157">
        <f>ROUND(E71*P71,2)</f>
        <v>0</v>
      </c>
      <c r="R71" s="157"/>
      <c r="S71" s="157" t="s">
        <v>103</v>
      </c>
      <c r="T71" s="157" t="s">
        <v>104</v>
      </c>
      <c r="U71" s="157">
        <v>1.8919999999999999</v>
      </c>
      <c r="V71" s="157">
        <f>ROUND(E71*U71,2)</f>
        <v>27.45</v>
      </c>
      <c r="W71" s="157"/>
      <c r="X71" s="157" t="s">
        <v>191</v>
      </c>
      <c r="Y71" s="148"/>
      <c r="Z71" s="148"/>
      <c r="AA71" s="148"/>
      <c r="AB71" s="148"/>
      <c r="AC71" s="148"/>
      <c r="AD71" s="148"/>
      <c r="AE71" s="148"/>
      <c r="AF71" s="148"/>
      <c r="AG71" s="148" t="s">
        <v>192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x14ac:dyDescent="0.2">
      <c r="A72" s="162" t="s">
        <v>98</v>
      </c>
      <c r="B72" s="163" t="s">
        <v>68</v>
      </c>
      <c r="C72" s="181" t="s">
        <v>69</v>
      </c>
      <c r="D72" s="164"/>
      <c r="E72" s="165"/>
      <c r="F72" s="166"/>
      <c r="G72" s="167">
        <f>SUMIF(AG73:AG79,"&lt;&gt;NOR",G73:G79)</f>
        <v>0</v>
      </c>
      <c r="H72" s="161"/>
      <c r="I72" s="161">
        <f>SUM(I73:I79)</f>
        <v>0</v>
      </c>
      <c r="J72" s="161"/>
      <c r="K72" s="161">
        <f>SUM(K73:K79)</f>
        <v>0</v>
      </c>
      <c r="L72" s="161"/>
      <c r="M72" s="161">
        <f>SUM(M73:M79)</f>
        <v>0</v>
      </c>
      <c r="N72" s="161"/>
      <c r="O72" s="161">
        <f>SUM(O73:O79)</f>
        <v>0</v>
      </c>
      <c r="P72" s="161"/>
      <c r="Q72" s="161">
        <f>SUM(Q73:Q79)</f>
        <v>0</v>
      </c>
      <c r="R72" s="161"/>
      <c r="S72" s="161"/>
      <c r="T72" s="161"/>
      <c r="U72" s="161"/>
      <c r="V72" s="161">
        <f>SUM(V73:V79)</f>
        <v>26.42</v>
      </c>
      <c r="W72" s="161"/>
      <c r="X72" s="161"/>
      <c r="AG72" t="s">
        <v>99</v>
      </c>
    </row>
    <row r="73" spans="1:60" outlineLevel="1" x14ac:dyDescent="0.2">
      <c r="A73" s="174">
        <v>17</v>
      </c>
      <c r="B73" s="175" t="s">
        <v>193</v>
      </c>
      <c r="C73" s="184" t="s">
        <v>194</v>
      </c>
      <c r="D73" s="176" t="s">
        <v>124</v>
      </c>
      <c r="E73" s="177">
        <v>4.9524100000000004</v>
      </c>
      <c r="F73" s="178"/>
      <c r="G73" s="179">
        <f t="shared" ref="G73:G79" si="0">ROUND(E73*F73,2)</f>
        <v>0</v>
      </c>
      <c r="H73" s="158"/>
      <c r="I73" s="157">
        <f t="shared" ref="I73:I79" si="1">ROUND(E73*H73,2)</f>
        <v>0</v>
      </c>
      <c r="J73" s="158"/>
      <c r="K73" s="157">
        <f t="shared" ref="K73:K79" si="2">ROUND(E73*J73,2)</f>
        <v>0</v>
      </c>
      <c r="L73" s="157">
        <v>21</v>
      </c>
      <c r="M73" s="157">
        <f t="shared" ref="M73:M79" si="3">G73*(1+L73/100)</f>
        <v>0</v>
      </c>
      <c r="N73" s="157">
        <v>0</v>
      </c>
      <c r="O73" s="157">
        <f t="shared" ref="O73:O79" si="4">ROUND(E73*N73,2)</f>
        <v>0</v>
      </c>
      <c r="P73" s="157">
        <v>0</v>
      </c>
      <c r="Q73" s="157">
        <f t="shared" ref="Q73:Q79" si="5">ROUND(E73*P73,2)</f>
        <v>0</v>
      </c>
      <c r="R73" s="157"/>
      <c r="S73" s="157" t="s">
        <v>103</v>
      </c>
      <c r="T73" s="157" t="s">
        <v>104</v>
      </c>
      <c r="U73" s="157">
        <v>0.93300000000000005</v>
      </c>
      <c r="V73" s="157">
        <f t="shared" ref="V73:V79" si="6">ROUND(E73*U73,2)</f>
        <v>4.62</v>
      </c>
      <c r="W73" s="157"/>
      <c r="X73" s="157" t="s">
        <v>195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196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74">
        <v>18</v>
      </c>
      <c r="B74" s="175" t="s">
        <v>197</v>
      </c>
      <c r="C74" s="184" t="s">
        <v>198</v>
      </c>
      <c r="D74" s="176" t="s">
        <v>124</v>
      </c>
      <c r="E74" s="177">
        <v>4.9524100000000004</v>
      </c>
      <c r="F74" s="178"/>
      <c r="G74" s="179">
        <f t="shared" si="0"/>
        <v>0</v>
      </c>
      <c r="H74" s="158"/>
      <c r="I74" s="157">
        <f t="shared" si="1"/>
        <v>0</v>
      </c>
      <c r="J74" s="158"/>
      <c r="K74" s="157">
        <f t="shared" si="2"/>
        <v>0</v>
      </c>
      <c r="L74" s="157">
        <v>21</v>
      </c>
      <c r="M74" s="157">
        <f t="shared" si="3"/>
        <v>0</v>
      </c>
      <c r="N74" s="157">
        <v>0</v>
      </c>
      <c r="O74" s="157">
        <f t="shared" si="4"/>
        <v>0</v>
      </c>
      <c r="P74" s="157">
        <v>0</v>
      </c>
      <c r="Q74" s="157">
        <f t="shared" si="5"/>
        <v>0</v>
      </c>
      <c r="R74" s="157"/>
      <c r="S74" s="157" t="s">
        <v>103</v>
      </c>
      <c r="T74" s="157" t="s">
        <v>104</v>
      </c>
      <c r="U74" s="157">
        <v>2.0089999999999999</v>
      </c>
      <c r="V74" s="157">
        <f t="shared" si="6"/>
        <v>9.9499999999999993</v>
      </c>
      <c r="W74" s="157"/>
      <c r="X74" s="157" t="s">
        <v>195</v>
      </c>
      <c r="Y74" s="148"/>
      <c r="Z74" s="148"/>
      <c r="AA74" s="148"/>
      <c r="AB74" s="148"/>
      <c r="AC74" s="148"/>
      <c r="AD74" s="148"/>
      <c r="AE74" s="148"/>
      <c r="AF74" s="148"/>
      <c r="AG74" s="148" t="s">
        <v>196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74">
        <v>19</v>
      </c>
      <c r="B75" s="175" t="s">
        <v>199</v>
      </c>
      <c r="C75" s="184" t="s">
        <v>200</v>
      </c>
      <c r="D75" s="176" t="s">
        <v>124</v>
      </c>
      <c r="E75" s="177">
        <v>4.9524100000000004</v>
      </c>
      <c r="F75" s="178"/>
      <c r="G75" s="179">
        <f t="shared" si="0"/>
        <v>0</v>
      </c>
      <c r="H75" s="158"/>
      <c r="I75" s="157">
        <f t="shared" si="1"/>
        <v>0</v>
      </c>
      <c r="J75" s="158"/>
      <c r="K75" s="157">
        <f t="shared" si="2"/>
        <v>0</v>
      </c>
      <c r="L75" s="157">
        <v>21</v>
      </c>
      <c r="M75" s="157">
        <f t="shared" si="3"/>
        <v>0</v>
      </c>
      <c r="N75" s="157">
        <v>0</v>
      </c>
      <c r="O75" s="157">
        <f t="shared" si="4"/>
        <v>0</v>
      </c>
      <c r="P75" s="157">
        <v>0</v>
      </c>
      <c r="Q75" s="157">
        <f t="shared" si="5"/>
        <v>0</v>
      </c>
      <c r="R75" s="157"/>
      <c r="S75" s="157" t="s">
        <v>103</v>
      </c>
      <c r="T75" s="157" t="s">
        <v>104</v>
      </c>
      <c r="U75" s="157">
        <v>0.95899999999999996</v>
      </c>
      <c r="V75" s="157">
        <f t="shared" si="6"/>
        <v>4.75</v>
      </c>
      <c r="W75" s="157"/>
      <c r="X75" s="157" t="s">
        <v>195</v>
      </c>
      <c r="Y75" s="148"/>
      <c r="Z75" s="148"/>
      <c r="AA75" s="148"/>
      <c r="AB75" s="148"/>
      <c r="AC75" s="148"/>
      <c r="AD75" s="148"/>
      <c r="AE75" s="148"/>
      <c r="AF75" s="148"/>
      <c r="AG75" s="148" t="s">
        <v>196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74">
        <v>20</v>
      </c>
      <c r="B76" s="175" t="s">
        <v>201</v>
      </c>
      <c r="C76" s="184" t="s">
        <v>202</v>
      </c>
      <c r="D76" s="176" t="s">
        <v>124</v>
      </c>
      <c r="E76" s="177">
        <v>4.9524100000000004</v>
      </c>
      <c r="F76" s="178"/>
      <c r="G76" s="179">
        <f t="shared" si="0"/>
        <v>0</v>
      </c>
      <c r="H76" s="158"/>
      <c r="I76" s="157">
        <f t="shared" si="1"/>
        <v>0</v>
      </c>
      <c r="J76" s="158"/>
      <c r="K76" s="157">
        <f t="shared" si="2"/>
        <v>0</v>
      </c>
      <c r="L76" s="157">
        <v>21</v>
      </c>
      <c r="M76" s="157">
        <f t="shared" si="3"/>
        <v>0</v>
      </c>
      <c r="N76" s="157">
        <v>0</v>
      </c>
      <c r="O76" s="157">
        <f t="shared" si="4"/>
        <v>0</v>
      </c>
      <c r="P76" s="157">
        <v>0</v>
      </c>
      <c r="Q76" s="157">
        <f t="shared" si="5"/>
        <v>0</v>
      </c>
      <c r="R76" s="157"/>
      <c r="S76" s="157" t="s">
        <v>103</v>
      </c>
      <c r="T76" s="157" t="s">
        <v>104</v>
      </c>
      <c r="U76" s="157">
        <v>0.49</v>
      </c>
      <c r="V76" s="157">
        <f t="shared" si="6"/>
        <v>2.4300000000000002</v>
      </c>
      <c r="W76" s="157"/>
      <c r="X76" s="157" t="s">
        <v>195</v>
      </c>
      <c r="Y76" s="148"/>
      <c r="Z76" s="148"/>
      <c r="AA76" s="148"/>
      <c r="AB76" s="148"/>
      <c r="AC76" s="148"/>
      <c r="AD76" s="148"/>
      <c r="AE76" s="148"/>
      <c r="AF76" s="148"/>
      <c r="AG76" s="148" t="s">
        <v>196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74">
        <v>21</v>
      </c>
      <c r="B77" s="175" t="s">
        <v>203</v>
      </c>
      <c r="C77" s="184" t="s">
        <v>204</v>
      </c>
      <c r="D77" s="176" t="s">
        <v>124</v>
      </c>
      <c r="E77" s="177">
        <v>4.9524100000000004</v>
      </c>
      <c r="F77" s="178"/>
      <c r="G77" s="179">
        <f t="shared" si="0"/>
        <v>0</v>
      </c>
      <c r="H77" s="158"/>
      <c r="I77" s="157">
        <f t="shared" si="1"/>
        <v>0</v>
      </c>
      <c r="J77" s="158"/>
      <c r="K77" s="157">
        <f t="shared" si="2"/>
        <v>0</v>
      </c>
      <c r="L77" s="157">
        <v>21</v>
      </c>
      <c r="M77" s="157">
        <f t="shared" si="3"/>
        <v>0</v>
      </c>
      <c r="N77" s="157">
        <v>0</v>
      </c>
      <c r="O77" s="157">
        <f t="shared" si="4"/>
        <v>0</v>
      </c>
      <c r="P77" s="157">
        <v>0</v>
      </c>
      <c r="Q77" s="157">
        <f t="shared" si="5"/>
        <v>0</v>
      </c>
      <c r="R77" s="157"/>
      <c r="S77" s="157" t="s">
        <v>103</v>
      </c>
      <c r="T77" s="157" t="s">
        <v>104</v>
      </c>
      <c r="U77" s="157">
        <v>0</v>
      </c>
      <c r="V77" s="157">
        <f t="shared" si="6"/>
        <v>0</v>
      </c>
      <c r="W77" s="157"/>
      <c r="X77" s="157" t="s">
        <v>195</v>
      </c>
      <c r="Y77" s="148"/>
      <c r="Z77" s="148"/>
      <c r="AA77" s="148"/>
      <c r="AB77" s="148"/>
      <c r="AC77" s="148"/>
      <c r="AD77" s="148"/>
      <c r="AE77" s="148"/>
      <c r="AF77" s="148"/>
      <c r="AG77" s="148" t="s">
        <v>196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74">
        <v>22</v>
      </c>
      <c r="B78" s="175" t="s">
        <v>205</v>
      </c>
      <c r="C78" s="184" t="s">
        <v>206</v>
      </c>
      <c r="D78" s="176" t="s">
        <v>124</v>
      </c>
      <c r="E78" s="177">
        <v>4.9524100000000004</v>
      </c>
      <c r="F78" s="178"/>
      <c r="G78" s="179">
        <f t="shared" si="0"/>
        <v>0</v>
      </c>
      <c r="H78" s="158"/>
      <c r="I78" s="157">
        <f t="shared" si="1"/>
        <v>0</v>
      </c>
      <c r="J78" s="158"/>
      <c r="K78" s="157">
        <f t="shared" si="2"/>
        <v>0</v>
      </c>
      <c r="L78" s="157">
        <v>21</v>
      </c>
      <c r="M78" s="157">
        <f t="shared" si="3"/>
        <v>0</v>
      </c>
      <c r="N78" s="157">
        <v>0</v>
      </c>
      <c r="O78" s="157">
        <f t="shared" si="4"/>
        <v>0</v>
      </c>
      <c r="P78" s="157">
        <v>0</v>
      </c>
      <c r="Q78" s="157">
        <f t="shared" si="5"/>
        <v>0</v>
      </c>
      <c r="R78" s="157"/>
      <c r="S78" s="157" t="s">
        <v>103</v>
      </c>
      <c r="T78" s="157" t="s">
        <v>104</v>
      </c>
      <c r="U78" s="157">
        <v>0.94199999999999995</v>
      </c>
      <c r="V78" s="157">
        <f t="shared" si="6"/>
        <v>4.67</v>
      </c>
      <c r="W78" s="157"/>
      <c r="X78" s="157" t="s">
        <v>195</v>
      </c>
      <c r="Y78" s="148"/>
      <c r="Z78" s="148"/>
      <c r="AA78" s="148"/>
      <c r="AB78" s="148"/>
      <c r="AC78" s="148"/>
      <c r="AD78" s="148"/>
      <c r="AE78" s="148"/>
      <c r="AF78" s="148"/>
      <c r="AG78" s="148" t="s">
        <v>196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74">
        <v>23</v>
      </c>
      <c r="B79" s="175" t="s">
        <v>207</v>
      </c>
      <c r="C79" s="184" t="s">
        <v>208</v>
      </c>
      <c r="D79" s="176" t="s">
        <v>124</v>
      </c>
      <c r="E79" s="177">
        <v>4.9524100000000004</v>
      </c>
      <c r="F79" s="178"/>
      <c r="G79" s="179">
        <f t="shared" si="0"/>
        <v>0</v>
      </c>
      <c r="H79" s="158"/>
      <c r="I79" s="157">
        <f t="shared" si="1"/>
        <v>0</v>
      </c>
      <c r="J79" s="158"/>
      <c r="K79" s="157">
        <f t="shared" si="2"/>
        <v>0</v>
      </c>
      <c r="L79" s="157">
        <v>21</v>
      </c>
      <c r="M79" s="157">
        <f t="shared" si="3"/>
        <v>0</v>
      </c>
      <c r="N79" s="157">
        <v>0</v>
      </c>
      <c r="O79" s="157">
        <f t="shared" si="4"/>
        <v>0</v>
      </c>
      <c r="P79" s="157">
        <v>0</v>
      </c>
      <c r="Q79" s="157">
        <f t="shared" si="5"/>
        <v>0</v>
      </c>
      <c r="R79" s="157"/>
      <c r="S79" s="157" t="s">
        <v>103</v>
      </c>
      <c r="T79" s="157" t="s">
        <v>104</v>
      </c>
      <c r="U79" s="157">
        <v>0</v>
      </c>
      <c r="V79" s="157">
        <f t="shared" si="6"/>
        <v>0</v>
      </c>
      <c r="W79" s="157"/>
      <c r="X79" s="157" t="s">
        <v>195</v>
      </c>
      <c r="Y79" s="148"/>
      <c r="Z79" s="148"/>
      <c r="AA79" s="148"/>
      <c r="AB79" s="148"/>
      <c r="AC79" s="148"/>
      <c r="AD79" s="148"/>
      <c r="AE79" s="148"/>
      <c r="AF79" s="148"/>
      <c r="AG79" s="148" t="s">
        <v>196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x14ac:dyDescent="0.2">
      <c r="A80" s="162" t="s">
        <v>98</v>
      </c>
      <c r="B80" s="163" t="s">
        <v>71</v>
      </c>
      <c r="C80" s="181" t="s">
        <v>29</v>
      </c>
      <c r="D80" s="164"/>
      <c r="E80" s="165"/>
      <c r="F80" s="166"/>
      <c r="G80" s="167">
        <f>SUMIF(AG81:AG83,"&lt;&gt;NOR",G81:G83)</f>
        <v>0</v>
      </c>
      <c r="H80" s="161"/>
      <c r="I80" s="161">
        <f>SUM(I81:I83)</f>
        <v>0</v>
      </c>
      <c r="J80" s="161"/>
      <c r="K80" s="161">
        <f>SUM(K81:K83)</f>
        <v>0</v>
      </c>
      <c r="L80" s="161"/>
      <c r="M80" s="161">
        <f>SUM(M81:M83)</f>
        <v>0</v>
      </c>
      <c r="N80" s="161"/>
      <c r="O80" s="161">
        <f>SUM(O81:O83)</f>
        <v>0</v>
      </c>
      <c r="P80" s="161"/>
      <c r="Q80" s="161">
        <f>SUM(Q81:Q83)</f>
        <v>0</v>
      </c>
      <c r="R80" s="161"/>
      <c r="S80" s="161"/>
      <c r="T80" s="161"/>
      <c r="U80" s="161"/>
      <c r="V80" s="161">
        <f>SUM(V81:V83)</f>
        <v>0</v>
      </c>
      <c r="W80" s="161"/>
      <c r="X80" s="161"/>
      <c r="AG80" t="s">
        <v>99</v>
      </c>
    </row>
    <row r="81" spans="1:60" outlineLevel="1" x14ac:dyDescent="0.2">
      <c r="A81" s="174">
        <v>24</v>
      </c>
      <c r="B81" s="175" t="s">
        <v>209</v>
      </c>
      <c r="C81" s="184" t="s">
        <v>210</v>
      </c>
      <c r="D81" s="176" t="s">
        <v>211</v>
      </c>
      <c r="E81" s="177">
        <v>1</v>
      </c>
      <c r="F81" s="178"/>
      <c r="G81" s="179">
        <f>ROUND(E81*F81,2)</f>
        <v>0</v>
      </c>
      <c r="H81" s="158"/>
      <c r="I81" s="157">
        <f>ROUND(E81*H81,2)</f>
        <v>0</v>
      </c>
      <c r="J81" s="158"/>
      <c r="K81" s="157">
        <f>ROUND(E81*J81,2)</f>
        <v>0</v>
      </c>
      <c r="L81" s="157">
        <v>21</v>
      </c>
      <c r="M81" s="157">
        <f>G81*(1+L81/100)</f>
        <v>0</v>
      </c>
      <c r="N81" s="157">
        <v>0</v>
      </c>
      <c r="O81" s="157">
        <f>ROUND(E81*N81,2)</f>
        <v>0</v>
      </c>
      <c r="P81" s="157">
        <v>0</v>
      </c>
      <c r="Q81" s="157">
        <f>ROUND(E81*P81,2)</f>
        <v>0</v>
      </c>
      <c r="R81" s="157"/>
      <c r="S81" s="157" t="s">
        <v>103</v>
      </c>
      <c r="T81" s="157" t="s">
        <v>135</v>
      </c>
      <c r="U81" s="157">
        <v>0</v>
      </c>
      <c r="V81" s="157">
        <f>ROUND(E81*U81,2)</f>
        <v>0</v>
      </c>
      <c r="W81" s="157"/>
      <c r="X81" s="157" t="s">
        <v>212</v>
      </c>
      <c r="Y81" s="148"/>
      <c r="Z81" s="148"/>
      <c r="AA81" s="148"/>
      <c r="AB81" s="148"/>
      <c r="AC81" s="148"/>
      <c r="AD81" s="148"/>
      <c r="AE81" s="148"/>
      <c r="AF81" s="148"/>
      <c r="AG81" s="148" t="s">
        <v>213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74">
        <v>25</v>
      </c>
      <c r="B82" s="175" t="s">
        <v>214</v>
      </c>
      <c r="C82" s="184" t="s">
        <v>215</v>
      </c>
      <c r="D82" s="176" t="s">
        <v>211</v>
      </c>
      <c r="E82" s="177">
        <v>1</v>
      </c>
      <c r="F82" s="178"/>
      <c r="G82" s="179">
        <f>ROUND(E82*F82,2)</f>
        <v>0</v>
      </c>
      <c r="H82" s="158"/>
      <c r="I82" s="157">
        <f>ROUND(E82*H82,2)</f>
        <v>0</v>
      </c>
      <c r="J82" s="158"/>
      <c r="K82" s="157">
        <f>ROUND(E82*J82,2)</f>
        <v>0</v>
      </c>
      <c r="L82" s="157">
        <v>21</v>
      </c>
      <c r="M82" s="157">
        <f>G82*(1+L82/100)</f>
        <v>0</v>
      </c>
      <c r="N82" s="157">
        <v>0</v>
      </c>
      <c r="O82" s="157">
        <f>ROUND(E82*N82,2)</f>
        <v>0</v>
      </c>
      <c r="P82" s="157">
        <v>0</v>
      </c>
      <c r="Q82" s="157">
        <f>ROUND(E82*P82,2)</f>
        <v>0</v>
      </c>
      <c r="R82" s="157"/>
      <c r="S82" s="157" t="s">
        <v>103</v>
      </c>
      <c r="T82" s="157" t="s">
        <v>135</v>
      </c>
      <c r="U82" s="157">
        <v>0</v>
      </c>
      <c r="V82" s="157">
        <f>ROUND(E82*U82,2)</f>
        <v>0</v>
      </c>
      <c r="W82" s="157"/>
      <c r="X82" s="157" t="s">
        <v>212</v>
      </c>
      <c r="Y82" s="148"/>
      <c r="Z82" s="148"/>
      <c r="AA82" s="148"/>
      <c r="AB82" s="148"/>
      <c r="AC82" s="148"/>
      <c r="AD82" s="148"/>
      <c r="AE82" s="148"/>
      <c r="AF82" s="148"/>
      <c r="AG82" s="148" t="s">
        <v>213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68">
        <v>26</v>
      </c>
      <c r="B83" s="169" t="s">
        <v>216</v>
      </c>
      <c r="C83" s="182" t="s">
        <v>217</v>
      </c>
      <c r="D83" s="170" t="s">
        <v>211</v>
      </c>
      <c r="E83" s="171">
        <v>1</v>
      </c>
      <c r="F83" s="172"/>
      <c r="G83" s="173">
        <f>ROUND(E83*F83,2)</f>
        <v>0</v>
      </c>
      <c r="H83" s="158"/>
      <c r="I83" s="157">
        <f>ROUND(E83*H83,2)</f>
        <v>0</v>
      </c>
      <c r="J83" s="158"/>
      <c r="K83" s="157">
        <f>ROUND(E83*J83,2)</f>
        <v>0</v>
      </c>
      <c r="L83" s="157">
        <v>21</v>
      </c>
      <c r="M83" s="157">
        <f>G83*(1+L83/100)</f>
        <v>0</v>
      </c>
      <c r="N83" s="157">
        <v>0</v>
      </c>
      <c r="O83" s="157">
        <f>ROUND(E83*N83,2)</f>
        <v>0</v>
      </c>
      <c r="P83" s="157">
        <v>0</v>
      </c>
      <c r="Q83" s="157">
        <f>ROUND(E83*P83,2)</f>
        <v>0</v>
      </c>
      <c r="R83" s="157"/>
      <c r="S83" s="157" t="s">
        <v>103</v>
      </c>
      <c r="T83" s="157" t="s">
        <v>135</v>
      </c>
      <c r="U83" s="157">
        <v>0</v>
      </c>
      <c r="V83" s="157">
        <f>ROUND(E83*U83,2)</f>
        <v>0</v>
      </c>
      <c r="W83" s="157"/>
      <c r="X83" s="157" t="s">
        <v>212</v>
      </c>
      <c r="Y83" s="148"/>
      <c r="Z83" s="148"/>
      <c r="AA83" s="148"/>
      <c r="AB83" s="148"/>
      <c r="AC83" s="148"/>
      <c r="AD83" s="148"/>
      <c r="AE83" s="148"/>
      <c r="AF83" s="148"/>
      <c r="AG83" s="148" t="s">
        <v>213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x14ac:dyDescent="0.2">
      <c r="A84" s="3"/>
      <c r="B84" s="4"/>
      <c r="C84" s="185"/>
      <c r="D84" s="6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AE84">
        <v>15</v>
      </c>
      <c r="AF84">
        <v>21</v>
      </c>
      <c r="AG84" t="s">
        <v>85</v>
      </c>
    </row>
    <row r="85" spans="1:60" x14ac:dyDescent="0.2">
      <c r="A85" s="151"/>
      <c r="B85" s="152" t="s">
        <v>31</v>
      </c>
      <c r="C85" s="186"/>
      <c r="D85" s="153"/>
      <c r="E85" s="154"/>
      <c r="F85" s="154"/>
      <c r="G85" s="180">
        <f>G8+G11+G38+G55+G60+G70+G72+G80</f>
        <v>0</v>
      </c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AE85">
        <f>SUMIF(L7:L83,AE84,G7:G83)</f>
        <v>0</v>
      </c>
      <c r="AF85">
        <f>SUMIF(L7:L83,AF84,G7:G83)</f>
        <v>0</v>
      </c>
      <c r="AG85" t="s">
        <v>218</v>
      </c>
    </row>
    <row r="86" spans="1:60" x14ac:dyDescent="0.2">
      <c r="A86" s="3"/>
      <c r="B86" s="4"/>
      <c r="C86" s="185"/>
      <c r="D86" s="6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60" x14ac:dyDescent="0.2">
      <c r="A87" s="3"/>
      <c r="B87" s="4"/>
      <c r="C87" s="185"/>
      <c r="D87" s="6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60" x14ac:dyDescent="0.2">
      <c r="A88" s="253" t="s">
        <v>219</v>
      </c>
      <c r="B88" s="253"/>
      <c r="C88" s="254"/>
      <c r="D88" s="6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60" x14ac:dyDescent="0.2">
      <c r="A89" s="255"/>
      <c r="B89" s="256"/>
      <c r="C89" s="257"/>
      <c r="D89" s="256"/>
      <c r="E89" s="256"/>
      <c r="F89" s="256"/>
      <c r="G89" s="258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AG89" t="s">
        <v>220</v>
      </c>
    </row>
    <row r="90" spans="1:60" x14ac:dyDescent="0.2">
      <c r="A90" s="259"/>
      <c r="B90" s="260"/>
      <c r="C90" s="261"/>
      <c r="D90" s="260"/>
      <c r="E90" s="260"/>
      <c r="F90" s="260"/>
      <c r="G90" s="262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60" x14ac:dyDescent="0.2">
      <c r="A91" s="259"/>
      <c r="B91" s="260"/>
      <c r="C91" s="261"/>
      <c r="D91" s="260"/>
      <c r="E91" s="260"/>
      <c r="F91" s="260"/>
      <c r="G91" s="262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60" x14ac:dyDescent="0.2">
      <c r="A92" s="259"/>
      <c r="B92" s="260"/>
      <c r="C92" s="261"/>
      <c r="D92" s="260"/>
      <c r="E92" s="260"/>
      <c r="F92" s="260"/>
      <c r="G92" s="262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60" x14ac:dyDescent="0.2">
      <c r="A93" s="263"/>
      <c r="B93" s="264"/>
      <c r="C93" s="265"/>
      <c r="D93" s="264"/>
      <c r="E93" s="264"/>
      <c r="F93" s="264"/>
      <c r="G93" s="266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60" x14ac:dyDescent="0.2">
      <c r="A94" s="3"/>
      <c r="B94" s="4"/>
      <c r="C94" s="185"/>
      <c r="D94" s="6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60" x14ac:dyDescent="0.2">
      <c r="C95" s="187"/>
      <c r="D95" s="10"/>
      <c r="AG95" t="s">
        <v>221</v>
      </c>
    </row>
    <row r="96" spans="1:60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CC5" sheet="1" objects="1" scenarios="1"/>
  <mergeCells count="13">
    <mergeCell ref="A89:G93"/>
    <mergeCell ref="C24:G24"/>
    <mergeCell ref="C25:G25"/>
    <mergeCell ref="C30:G30"/>
    <mergeCell ref="C31:G31"/>
    <mergeCell ref="C40:G40"/>
    <mergeCell ref="C54:G54"/>
    <mergeCell ref="C68:G68"/>
    <mergeCell ref="A1:G1"/>
    <mergeCell ref="C2:G2"/>
    <mergeCell ref="C3:G3"/>
    <mergeCell ref="C4:G4"/>
    <mergeCell ref="A88:C8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'01 001 Pol'!Názvy_tisku</vt:lpstr>
      <vt:lpstr>oadresa</vt:lpstr>
      <vt:lpstr>Stavba!Objednatel</vt:lpstr>
      <vt:lpstr>Stavba!Objekt</vt:lpstr>
      <vt:lpstr>'01 001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 Libor, DiS.</dc:creator>
  <cp:lastModifiedBy>Hečová Petra, Ing</cp:lastModifiedBy>
  <cp:lastPrinted>2019-03-19T12:27:02Z</cp:lastPrinted>
  <dcterms:created xsi:type="dcterms:W3CDTF">2009-04-08T07:15:50Z</dcterms:created>
  <dcterms:modified xsi:type="dcterms:W3CDTF">2019-09-19T06:33:07Z</dcterms:modified>
</cp:coreProperties>
</file>